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.PROJECTS\OPOS\SNA.ACTION PLANS\!All_projects\Last_version\Euplagia\"/>
    </mc:Choice>
  </mc:AlternateContent>
  <bookViews>
    <workbookView xWindow="0" yWindow="0" windowWidth="28800" windowHeight="12435"/>
  </bookViews>
  <sheets>
    <sheet name="Euplagia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39" i="2" l="1"/>
  <c r="AG40" i="2"/>
  <c r="AG41" i="2"/>
  <c r="AG42" i="2"/>
  <c r="AG38" i="2"/>
  <c r="AE38" i="2"/>
  <c r="AE39" i="2"/>
  <c r="AE40" i="2"/>
  <c r="AE41" i="2"/>
  <c r="AE42" i="2"/>
  <c r="AA38" i="2"/>
  <c r="AA39" i="2"/>
  <c r="AA40" i="2"/>
  <c r="AA41" i="2"/>
  <c r="AA42" i="2"/>
  <c r="W38" i="2"/>
  <c r="W39" i="2"/>
  <c r="R39" i="2" s="1"/>
  <c r="P39" i="2" s="1"/>
  <c r="Q39" i="2" s="1"/>
  <c r="W40" i="2"/>
  <c r="R40" i="2" s="1"/>
  <c r="P40" i="2" s="1"/>
  <c r="Q40" i="2" s="1"/>
  <c r="W41" i="2"/>
  <c r="R41" i="2" s="1"/>
  <c r="P41" i="2" s="1"/>
  <c r="Q41" i="2" s="1"/>
  <c r="W42" i="2"/>
  <c r="R42" i="2" s="1"/>
  <c r="P42" i="2" s="1"/>
  <c r="Q42" i="2" s="1"/>
  <c r="R38" i="2" l="1"/>
  <c r="P38" i="2" s="1"/>
  <c r="Q38" i="2" s="1"/>
  <c r="AG28" i="2"/>
  <c r="AG29" i="2"/>
  <c r="AG27" i="2"/>
  <c r="V22" i="2" l="1"/>
  <c r="W22" i="2" s="1"/>
  <c r="AA22" i="2"/>
  <c r="AE22" i="2"/>
  <c r="V23" i="2"/>
  <c r="W23" i="2" s="1"/>
  <c r="AA23" i="2"/>
  <c r="AE23" i="2"/>
  <c r="R22" i="2" l="1"/>
  <c r="P22" i="2" s="1"/>
  <c r="Q22" i="2" s="1"/>
  <c r="R23" i="2"/>
  <c r="P23" i="2" s="1"/>
  <c r="Q23" i="2" s="1"/>
  <c r="AA31" i="2" l="1"/>
  <c r="V31" i="2"/>
  <c r="W31" i="2" s="1"/>
  <c r="AE16" i="2" l="1"/>
  <c r="AE7" i="2" l="1"/>
  <c r="R7" i="2" s="1"/>
  <c r="P7" i="2" s="1"/>
  <c r="Q7" i="2" s="1"/>
  <c r="AE36" i="2" l="1"/>
  <c r="AE35" i="2"/>
  <c r="AE34" i="2"/>
  <c r="AA35" i="2"/>
  <c r="AA36" i="2"/>
  <c r="R35" i="2"/>
  <c r="P35" i="2" s="1"/>
  <c r="Q35" i="2" s="1"/>
  <c r="V30" i="2"/>
  <c r="W30" i="2" s="1"/>
  <c r="V32" i="2"/>
  <c r="W32" i="2" s="1"/>
  <c r="V33" i="2"/>
  <c r="W33" i="2" s="1"/>
  <c r="AE28" i="2"/>
  <c r="AE29" i="2"/>
  <c r="AA28" i="2"/>
  <c r="AA29" i="2"/>
  <c r="V28" i="2"/>
  <c r="W28" i="2" s="1"/>
  <c r="V29" i="2"/>
  <c r="W29" i="2" s="1"/>
  <c r="V27" i="2"/>
  <c r="W27" i="2" s="1"/>
  <c r="AA30" i="2"/>
  <c r="AA32" i="2"/>
  <c r="AA33" i="2"/>
  <c r="AA34" i="2"/>
  <c r="AA27" i="2"/>
  <c r="R28" i="2" l="1"/>
  <c r="P28" i="2" s="1"/>
  <c r="Q28" i="2" s="1"/>
  <c r="R36" i="2"/>
  <c r="P36" i="2" s="1"/>
  <c r="Q36" i="2" s="1"/>
  <c r="R29" i="2"/>
  <c r="P29" i="2" s="1"/>
  <c r="Q29" i="2" s="1"/>
  <c r="V21" i="2" l="1"/>
  <c r="W21" i="2" s="1"/>
  <c r="AA21" i="2"/>
  <c r="AA20" i="2"/>
  <c r="V20" i="2"/>
  <c r="W20" i="2" s="1"/>
  <c r="AE20" i="2"/>
  <c r="AE21" i="2"/>
  <c r="R20" i="2" l="1"/>
  <c r="P20" i="2" s="1"/>
  <c r="Q20" i="2" s="1"/>
  <c r="R17" i="2"/>
  <c r="P17" i="2" s="1"/>
  <c r="Q17" i="2" s="1"/>
  <c r="R21" i="2"/>
  <c r="P21" i="2" s="1"/>
  <c r="Q21" i="2" s="1"/>
  <c r="V13" i="2"/>
  <c r="W13" i="2" s="1"/>
  <c r="AA13" i="2"/>
  <c r="AE13" i="2"/>
  <c r="V14" i="2"/>
  <c r="W14" i="2" s="1"/>
  <c r="AA14" i="2"/>
  <c r="AE14" i="2"/>
  <c r="V10" i="2"/>
  <c r="W10" i="2" s="1"/>
  <c r="AA10" i="2"/>
  <c r="AE10" i="2"/>
  <c r="V11" i="2"/>
  <c r="W11" i="2" s="1"/>
  <c r="AA11" i="2"/>
  <c r="AE11" i="2"/>
  <c r="R10" i="2" l="1"/>
  <c r="P10" i="2" s="1"/>
  <c r="Q10" i="2" s="1"/>
  <c r="R11" i="2"/>
  <c r="P11" i="2" s="1"/>
  <c r="Q11" i="2" s="1"/>
  <c r="R14" i="2"/>
  <c r="P14" i="2" s="1"/>
  <c r="Q14" i="2" s="1"/>
  <c r="R13" i="2"/>
  <c r="P13" i="2" s="1"/>
  <c r="Q13" i="2" s="1"/>
  <c r="AE27" i="2"/>
  <c r="R27" i="2" s="1"/>
  <c r="P27" i="2" s="1"/>
  <c r="Q27" i="2" s="1"/>
  <c r="AE30" i="2"/>
  <c r="R30" i="2" s="1"/>
  <c r="P30" i="2" s="1"/>
  <c r="Q30" i="2" s="1"/>
  <c r="AE31" i="2"/>
  <c r="R31" i="2" s="1"/>
  <c r="P31" i="2" s="1"/>
  <c r="Q31" i="2" s="1"/>
  <c r="AE32" i="2"/>
  <c r="R32" i="2" s="1"/>
  <c r="P32" i="2" s="1"/>
  <c r="Q32" i="2" s="1"/>
  <c r="AE33" i="2"/>
  <c r="R33" i="2" s="1"/>
  <c r="P33" i="2" s="1"/>
  <c r="Q33" i="2" s="1"/>
  <c r="R34" i="2"/>
  <c r="P34" i="2" s="1"/>
  <c r="Q34" i="2" s="1"/>
  <c r="AE37" i="2"/>
  <c r="R37" i="2" s="1"/>
  <c r="P37" i="2" s="1"/>
  <c r="Q37" i="2" s="1"/>
  <c r="AE8" i="2"/>
  <c r="AE9" i="2"/>
  <c r="AE12" i="2"/>
  <c r="AE15" i="2"/>
  <c r="R6" i="2" l="1"/>
  <c r="P6" i="2" s="1"/>
  <c r="Q6" i="2" s="1"/>
  <c r="R3" i="2"/>
  <c r="P3" i="2" s="1"/>
  <c r="Q3" i="2" s="1"/>
  <c r="R4" i="2"/>
  <c r="P4" i="2" s="1"/>
  <c r="Q4" i="2" s="1"/>
  <c r="R5" i="2"/>
  <c r="P5" i="2" s="1"/>
  <c r="Q5" i="2" s="1"/>
  <c r="AA9" i="2" l="1"/>
  <c r="AA12" i="2"/>
  <c r="AA18" i="2"/>
  <c r="AA19" i="2"/>
  <c r="AA24" i="2"/>
  <c r="AA25" i="2"/>
  <c r="AE18" i="2"/>
  <c r="AE19" i="2"/>
  <c r="AE24" i="2"/>
  <c r="AE25" i="2"/>
  <c r="AE26" i="2"/>
  <c r="V18" i="2"/>
  <c r="W18" i="2" s="1"/>
  <c r="R18" i="2" l="1"/>
  <c r="R8" i="2"/>
  <c r="V9" i="2"/>
  <c r="W9" i="2" s="1"/>
  <c r="R9" i="2" s="1"/>
  <c r="V12" i="2"/>
  <c r="W12" i="2" s="1"/>
  <c r="R12" i="2" s="1"/>
  <c r="R15" i="2"/>
  <c r="R16" i="2"/>
  <c r="V19" i="2"/>
  <c r="W19" i="2" s="1"/>
  <c r="R19" i="2" s="1"/>
  <c r="V24" i="2"/>
  <c r="W24" i="2" s="1"/>
  <c r="R24" i="2" s="1"/>
  <c r="V25" i="2"/>
  <c r="W25" i="2" s="1"/>
  <c r="R25" i="2" s="1"/>
  <c r="R26" i="2"/>
  <c r="P26" i="2" l="1"/>
  <c r="Q26" i="2" s="1"/>
  <c r="P25" i="2"/>
  <c r="Q25" i="2" s="1"/>
  <c r="P24" i="2"/>
  <c r="Q24" i="2" s="1"/>
  <c r="P19" i="2"/>
  <c r="Q19" i="2" s="1"/>
  <c r="P18" i="2"/>
  <c r="Q18" i="2" s="1"/>
  <c r="P16" i="2"/>
  <c r="Q16" i="2" s="1"/>
  <c r="P15" i="2"/>
  <c r="Q15" i="2" s="1"/>
  <c r="P12" i="2"/>
  <c r="P9" i="2"/>
  <c r="Q9" i="2" s="1"/>
  <c r="P8" i="2"/>
  <c r="Q8" i="2" s="1"/>
  <c r="P43" i="2" l="1"/>
  <c r="Q12" i="2"/>
  <c r="Q43" i="2" s="1"/>
</calcChain>
</file>

<file path=xl/sharedStrings.xml><?xml version="1.0" encoding="utf-8"?>
<sst xmlns="http://schemas.openxmlformats.org/spreadsheetml/2006/main" count="576" uniqueCount="115">
  <si>
    <t>Дейност</t>
  </si>
  <si>
    <t>Управление и администрация</t>
  </si>
  <si>
    <t>Материали, консумативи, услуги</t>
  </si>
  <si>
    <t>Обща сума, лв с ДДС</t>
  </si>
  <si>
    <t>Описание</t>
  </si>
  <si>
    <t>Транспорт - работа на терен</t>
  </si>
  <si>
    <t>лв на км</t>
  </si>
  <si>
    <t>Хонорари - камерална работа</t>
  </si>
  <si>
    <t>Хонорари - работа на терен</t>
  </si>
  <si>
    <t>Период на изпълнение</t>
  </si>
  <si>
    <t>-</t>
  </si>
  <si>
    <t>Обща сума, лв без ДДС</t>
  </si>
  <si>
    <t>Сума, лв без ДДС</t>
  </si>
  <si>
    <t>Отговорник за реализация</t>
  </si>
  <si>
    <t>Финансиращ инструмент</t>
  </si>
  <si>
    <t>МОСВ</t>
  </si>
  <si>
    <t>Териториален обхват</t>
  </si>
  <si>
    <t>Обявяване на ЗЗ „Люлин”</t>
  </si>
  <si>
    <t>Интегриране на природозащитни приоритети за местообитанията на вида в заповедите за защитени зони</t>
  </si>
  <si>
    <t>Инсталиране и поддръжка на противопожарни депа</t>
  </si>
  <si>
    <t>Проучване за режима на ползване на пестициди в селското и горското стопанство, и ефекта им върху жизнения цикъл на вида</t>
  </si>
  <si>
    <t>Провеждане на социологически проучвания за познанията и ангажираността на заинтересованите страни и обществеността за вида и превенцията на заплахите за него</t>
  </si>
  <si>
    <t>Повишаване на капацитета на противопожарните служби чрез обучение на доброволческа мрежа за борба с пожарите</t>
  </si>
  <si>
    <t>Издаване на информационни материали за значението на вида и заплахите за него</t>
  </si>
  <si>
    <t>Провеждане на информационна кампания</t>
  </si>
  <si>
    <t>Провеждане на семинари и обучения за повишаване професионалната квалификация на служителите на парковите дирекции, РИОСВ и други заинтересовани страни за опазване на вида и изпълнение на Плана.</t>
  </si>
  <si>
    <t>Работни срещи във връзка с изпълнението на дейностите по Плана</t>
  </si>
  <si>
    <t xml:space="preserve">Разпространение на Плана на местно, регионално и национално ниво (РИОСВ, общини, дирекции на природни паркове, НПО) </t>
  </si>
  <si>
    <t>Люлин планина</t>
  </si>
  <si>
    <t>Национален</t>
  </si>
  <si>
    <t>x</t>
  </si>
  <si>
    <t>МОСВ, МЗХГ, БАБХ</t>
  </si>
  <si>
    <t>х</t>
  </si>
  <si>
    <t>летателен апарат за гасене на пожари</t>
  </si>
  <si>
    <t>3 депа, включващи: лопати, пожарогасители, пръскачки, постройка на депото, кофи , контейнер за вода, моторни триони, брадви, кирки, тупалки, мотики, облекла</t>
  </si>
  <si>
    <t>6 броя наземна високопроходима противопожарна техника</t>
  </si>
  <si>
    <t>Област Добрич</t>
  </si>
  <si>
    <t>BG0001032 „Родопи – Източни“</t>
  </si>
  <si>
    <t>канцеларски материали</t>
  </si>
  <si>
    <t>НПО, Научни институти</t>
  </si>
  <si>
    <t>Закупуване на наземна високопроходима противопожарна техника тип модел Bobcat 3400 или еквивалент с контейнер за вода</t>
  </si>
  <si>
    <t>Национално и европейско финансиране</t>
  </si>
  <si>
    <t>МОСВ, НПО, Научни институти</t>
  </si>
  <si>
    <t>НПО, Научни институти, Юридически лица</t>
  </si>
  <si>
    <t>МОСВ, НПО, Научни институти, Юридически лица</t>
  </si>
  <si>
    <t>МОСВ, МЗХГ</t>
  </si>
  <si>
    <t xml:space="preserve">Закупуване на летателна противопожарна техника </t>
  </si>
  <si>
    <t>РИОСВ, НПО, Научни институти, Юридически лица</t>
  </si>
  <si>
    <t>печат на кратки информационни материали за Плана и заинтересованите страни</t>
  </si>
  <si>
    <t>РИОСВ Хасково</t>
  </si>
  <si>
    <t>РИОСВ София</t>
  </si>
  <si>
    <t>МОСВ, РИОСВ, НПО</t>
  </si>
  <si>
    <t>наем зала, техника за презентиране, кетъринг</t>
  </si>
  <si>
    <t>МОСВ, НПО, Научни институти, НПО</t>
  </si>
  <si>
    <t>наем зала, работни материали,техника за презентиране, настаняване, храна</t>
  </si>
  <si>
    <t>консумативи, наем оборудване за презентиране</t>
  </si>
  <si>
    <t>Общини, НПО, фирми</t>
  </si>
  <si>
    <t>МЗХГ, МВР, НПО, Юридически лица, фирми</t>
  </si>
  <si>
    <t>МЗХГ, ДГС, МВР, НПО, Юридически лица, фирми</t>
  </si>
  <si>
    <t>МЗХГ, МВР, НПО</t>
  </si>
  <si>
    <t>НПО, Научни институти, Юридически лица, фирми</t>
  </si>
  <si>
    <t>НПО, Научни институти, фирми</t>
  </si>
  <si>
    <t>МОСВ, МЗХГ, МВР, НПО, община Хасково</t>
  </si>
  <si>
    <t>софтуер и услуги</t>
  </si>
  <si>
    <t>2 термокамери, 1 кула, консумативи и материали</t>
  </si>
  <si>
    <t>Провеждане на мониторинг и оценка на Плана</t>
  </si>
  <si>
    <t>МОСВ, НПО, юридически лица</t>
  </si>
  <si>
    <t>дневни разходи за доброволците в обученията</t>
  </si>
  <si>
    <t>Закупуване или преобразуване НТП на държавна/общинска земя за създаване на сервитутни ивици в моноблоковете земеделски земи</t>
  </si>
  <si>
    <t xml:space="preserve">закупуване/компенсация за промяна на НТП на 120 km земеделска земя с 5 m ширина (около 600 дка) </t>
  </si>
  <si>
    <t>Интегриране на режими за постепенна подмяна на несвойствената дървесната растителност в горскостопанските планове в заповедите на защитените зони</t>
  </si>
  <si>
    <t>Подмяна на външните живачно-луминесцентни лампи и лампите с нажежаема жичка с диодни (LED) лампи и с лампи със спектър, който не привлича пеперудите (жълт спектър, над 400 nm)</t>
  </si>
  <si>
    <t>Провеждане на теренни проучвания в трите биогеографски района</t>
  </si>
  <si>
    <t>BG0001040 „Западна Стара планина и Предбалкан”</t>
  </si>
  <si>
    <t>BG0000402 „Бакаджиците“</t>
  </si>
  <si>
    <t>BG0000366 „Кресна-Илинденци“</t>
  </si>
  <si>
    <t>BG0000107 „Суха река“</t>
  </si>
  <si>
    <t>Разработване модел на горските пожари на база проучванията в дейност 4.1 и 5.1</t>
  </si>
  <si>
    <t>Целево ДГС №1, на база дейност 5.1 и модела в дейност 3.1</t>
  </si>
  <si>
    <t>Целево ДГС №2, на база дейност 5.1 и модела в дейност 3.1</t>
  </si>
  <si>
    <t>Целево ДГС №3, на база дейност 5.1 и модела в дейност 3.1</t>
  </si>
  <si>
    <t>Инсталиране на пожароизвестителна система на база изследванията в дейност 5.1 и разработения модел в дейност 3.1</t>
  </si>
  <si>
    <t>Въвеждане режим на използване на пестициди в селското и горското стопанство в защитените зони на база проучванията в дейност 5.2</t>
  </si>
  <si>
    <t>Целева община №1, коресподниращи с ДГС в дейност 3.2</t>
  </si>
  <si>
    <t>Целева община №2, коресподниращи с ДГС в дейност 3.2</t>
  </si>
  <si>
    <t>Целева община №3, коресподниращи с ДГС в дейност 3.2</t>
  </si>
  <si>
    <t>Целеви ДГС и общини, кореспондиращи с дейност 3.2 и 3.3</t>
  </si>
  <si>
    <t>Общини: Котел, Троян, Кресна, Крумовград, Ивайловград, Царево, Хасково, Петрич, Банско, Сливен
Електронно - Национално</t>
  </si>
  <si>
    <t>Сформиране на работна група за провеждане на научното проучване по дейност 5.1 и създаване на модела за горски пожари по дейност 3.1</t>
  </si>
  <si>
    <t>Целева община №1, коресподниращи с дейност 3.3</t>
  </si>
  <si>
    <t>Целева община №2, коресподниращи с дейност 3.3</t>
  </si>
  <si>
    <t>Целева община №3, коресподниращи с дейност 3.3</t>
  </si>
  <si>
    <t>Обучение на екипи за управление на специализирана техника по дейности 3.4 и 3.5</t>
  </si>
  <si>
    <t xml:space="preserve">За присъствените мероприятия и разпространяване на информационните материали – общини: Котел, Троян, Кресна, Крумовград, Ивайловград, Царево, Хасково, Петрич, Банско, Сливен
За електронна кампания – национален. </t>
  </si>
  <si>
    <t>РИОСВ Велико Търново</t>
  </si>
  <si>
    <t>На база проучванията в дейност 4.1 и 5.1</t>
  </si>
  <si>
    <t>Подробно проучване поведението и влиянието на пожарите върху местообитанията и популациите на вида за оптималното осъществяване на дейности 3.1, 3.2, 3.3, 3.5</t>
  </si>
  <si>
    <t>За наземната техника: 
в целевите общини и ДГС по дейност 3.5.
За летателния апарат:
национален</t>
  </si>
  <si>
    <t xml:space="preserve">Печатни материали с тираж: 2 000 брошури (4 различни дизайна), 2 000 стикери (3 различни дизайна), 100 карти за игра (1 дизайн), 50 пъзела (2 дизайна), 1000 пожелателни и пощенски картички (5 дизайна). 
Електронни материали: е-флаер в 6 различни дизайна и информация, за различни целеви групи; 1 образователна видео серия с 10 епизода, по 5 минути
</t>
  </si>
  <si>
    <t>закупуване на GPS (2бр.), ловилки, канцеларски материали, фотоапарат (1 бр.)</t>
  </si>
  <si>
    <t>бр. дни на год.</t>
  </si>
  <si>
    <t>год.</t>
  </si>
  <si>
    <t>общо 
(лв)</t>
  </si>
  <si>
    <t>км на год.</t>
  </si>
  <si>
    <t>общо
(лв)</t>
  </si>
  <si>
    <t>ставка на ден (лв)</t>
  </si>
  <si>
    <t>дневни и хотел (лв)</t>
  </si>
  <si>
    <r>
      <t xml:space="preserve">Компенсаторни средства за матеиали за 50 ДГС - 5000 </t>
    </r>
    <r>
      <rPr>
        <sz val="10"/>
        <rFont val="Tahoma"/>
        <family val="2"/>
      </rPr>
      <t>широколист</t>
    </r>
    <r>
      <rPr>
        <sz val="10"/>
        <color theme="1"/>
        <rFont val="Tahoma"/>
        <family val="2"/>
      </rPr>
      <t>ни дръвчета, 50 резачки, 150 лопати, 150 кофи, ръкавици, вещества за наторяване</t>
    </r>
  </si>
  <si>
    <r>
      <t xml:space="preserve">вземане и анализ на проби, канцеларски материали, </t>
    </r>
    <r>
      <rPr>
        <sz val="10"/>
        <rFont val="Tahoma"/>
        <family val="2"/>
      </rPr>
      <t>фотоао</t>
    </r>
    <r>
      <rPr>
        <sz val="10"/>
        <color theme="1"/>
        <rFont val="Tahoma"/>
        <family val="2"/>
      </rPr>
      <t>рат, GPS, наем на софтуер</t>
    </r>
  </si>
  <si>
    <t>Община Кресна</t>
  </si>
  <si>
    <t>Община Петрич</t>
  </si>
  <si>
    <t>Община Банско</t>
  </si>
  <si>
    <t>Община Сливен</t>
  </si>
  <si>
    <t>Община Каварна</t>
  </si>
  <si>
    <r>
      <rPr>
        <sz val="10"/>
        <rFont val="Tahoma"/>
        <family val="2"/>
      </rPr>
      <t xml:space="preserve">осветителни тела, </t>
    </r>
    <r>
      <rPr>
        <sz val="10"/>
        <color theme="1"/>
        <rFont val="Tahoma"/>
        <family val="2"/>
      </rPr>
      <t>материали, наем на вишка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</si>
</sst>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\ &quot;BGN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theme="1"/>
      <name val="Tahoma"/>
      <family val="2"/>
    </font>
    <font>
      <b/>
      <sz val="10"/>
      <color theme="4" tint="-0.249977111117893"/>
      <name val="Tahoma"/>
      <family val="2"/>
    </font>
    <font>
      <sz val="10"/>
      <color theme="1"/>
      <name val="Tahoma"/>
      <family val="2"/>
    </font>
    <font>
      <sz val="10"/>
      <color theme="4" tint="-0.249977111117893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rgb="FFFA7D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2F2F2"/>
      </patternFill>
    </fill>
    <fill>
      <patternFill patternType="solid">
        <fgColor theme="5" tint="0.59999389629810485"/>
        <bgColor theme="5" tint="0.59999389629810485"/>
      </patternFill>
    </fill>
  </fills>
  <borders count="5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medium">
        <color theme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8" borderId="0" applyNumberFormat="0" applyBorder="0" applyAlignment="0" applyProtection="0"/>
    <xf numFmtId="0" fontId="3" fillId="10" borderId="56" applyNumberFormat="0" applyAlignment="0" applyProtection="0"/>
  </cellStyleXfs>
  <cellXfs count="179">
    <xf numFmtId="0" fontId="0" fillId="0" borderId="0" xfId="0"/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165" fontId="6" fillId="3" borderId="25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right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/>
    </xf>
    <xf numFmtId="1" fontId="7" fillId="3" borderId="12" xfId="0" applyNumberFormat="1" applyFont="1" applyFill="1" applyBorder="1" applyAlignment="1">
      <alignment horizontal="center" vertical="center"/>
    </xf>
    <xf numFmtId="4" fontId="7" fillId="3" borderId="12" xfId="0" applyNumberFormat="1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4" fillId="3" borderId="46" xfId="0" applyFont="1" applyFill="1" applyBorder="1" applyAlignment="1">
      <alignment vertical="center" wrapText="1"/>
    </xf>
    <xf numFmtId="0" fontId="6" fillId="3" borderId="25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/>
    </xf>
    <xf numFmtId="0" fontId="4" fillId="3" borderId="49" xfId="2" applyFont="1" applyFill="1" applyBorder="1" applyAlignment="1">
      <alignment horizontal="center" vertical="center" wrapText="1"/>
    </xf>
    <xf numFmtId="0" fontId="4" fillId="9" borderId="50" xfId="0" applyFont="1" applyFill="1" applyBorder="1" applyAlignment="1">
      <alignment vertical="center" wrapText="1"/>
    </xf>
    <xf numFmtId="0" fontId="6" fillId="9" borderId="51" xfId="0" applyFont="1" applyFill="1" applyBorder="1" applyAlignment="1">
      <alignment vertical="center" wrapText="1"/>
    </xf>
    <xf numFmtId="0" fontId="4" fillId="9" borderId="49" xfId="0" applyFont="1" applyFill="1" applyBorder="1" applyAlignment="1">
      <alignment horizontal="center" vertical="center"/>
    </xf>
    <xf numFmtId="0" fontId="4" fillId="9" borderId="50" xfId="0" applyFont="1" applyFill="1" applyBorder="1" applyAlignment="1">
      <alignment horizontal="center" vertical="center"/>
    </xf>
    <xf numFmtId="0" fontId="4" fillId="9" borderId="52" xfId="0" applyFont="1" applyFill="1" applyBorder="1" applyAlignment="1">
      <alignment horizontal="center" vertical="center"/>
    </xf>
    <xf numFmtId="0" fontId="6" fillId="9" borderId="53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 wrapText="1"/>
    </xf>
    <xf numFmtId="4" fontId="5" fillId="9" borderId="53" xfId="0" applyNumberFormat="1" applyFont="1" applyFill="1" applyBorder="1" applyAlignment="1">
      <alignment vertical="center"/>
    </xf>
    <xf numFmtId="0" fontId="6" fillId="9" borderId="54" xfId="0" applyFont="1" applyFill="1" applyBorder="1" applyAlignment="1">
      <alignment horizontal="center" vertical="center"/>
    </xf>
    <xf numFmtId="0" fontId="6" fillId="9" borderId="50" xfId="0" applyFont="1" applyFill="1" applyBorder="1" applyAlignment="1">
      <alignment horizontal="center" vertical="center"/>
    </xf>
    <xf numFmtId="1" fontId="6" fillId="9" borderId="50" xfId="0" applyNumberFormat="1" applyFont="1" applyFill="1" applyBorder="1" applyAlignment="1">
      <alignment horizontal="center" vertical="center"/>
    </xf>
    <xf numFmtId="1" fontId="7" fillId="9" borderId="55" xfId="0" applyNumberFormat="1" applyFont="1" applyFill="1" applyBorder="1" applyAlignment="1">
      <alignment vertical="center"/>
    </xf>
    <xf numFmtId="4" fontId="6" fillId="9" borderId="52" xfId="0" applyNumberFormat="1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vertical="center" wrapText="1"/>
    </xf>
    <xf numFmtId="0" fontId="4" fillId="4" borderId="34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4" fontId="5" fillId="4" borderId="17" xfId="0" applyNumberFormat="1" applyFont="1" applyFill="1" applyBorder="1" applyAlignment="1">
      <alignment vertical="center"/>
    </xf>
    <xf numFmtId="0" fontId="9" fillId="4" borderId="1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7" fillId="4" borderId="12" xfId="1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1" fontId="7" fillId="4" borderId="12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7" fillId="4" borderId="12" xfId="0" applyNumberFormat="1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 wrapText="1"/>
    </xf>
    <xf numFmtId="4" fontId="9" fillId="4" borderId="12" xfId="0" applyNumberFormat="1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vertical="center" wrapText="1"/>
    </xf>
    <xf numFmtId="0" fontId="4" fillId="5" borderId="34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4" fontId="5" fillId="5" borderId="17" xfId="0" applyNumberFormat="1" applyFont="1" applyFill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1" fontId="6" fillId="5" borderId="7" xfId="0" applyNumberFormat="1" applyFont="1" applyFill="1" applyBorder="1" applyAlignment="1">
      <alignment horizontal="center" vertical="center"/>
    </xf>
    <xf numFmtId="1" fontId="7" fillId="5" borderId="12" xfId="1" applyNumberFormat="1" applyFont="1" applyFill="1" applyBorder="1" applyAlignment="1">
      <alignment horizontal="center" vertical="center"/>
    </xf>
    <xf numFmtId="1" fontId="7" fillId="5" borderId="12" xfId="0" applyNumberFormat="1" applyFont="1" applyFill="1" applyBorder="1" applyAlignment="1">
      <alignment horizontal="center" vertical="center"/>
    </xf>
    <xf numFmtId="1" fontId="6" fillId="5" borderId="5" xfId="0" applyNumberFormat="1" applyFont="1" applyFill="1" applyBorder="1" applyAlignment="1">
      <alignment vertical="center"/>
    </xf>
    <xf numFmtId="1" fontId="7" fillId="5" borderId="12" xfId="0" applyNumberFormat="1" applyFont="1" applyFill="1" applyBorder="1" applyAlignment="1">
      <alignment vertical="center"/>
    </xf>
    <xf numFmtId="0" fontId="6" fillId="5" borderId="11" xfId="0" applyFont="1" applyFill="1" applyBorder="1" applyAlignment="1">
      <alignment horizontal="center" vertical="center" wrapText="1"/>
    </xf>
    <xf numFmtId="4" fontId="6" fillId="5" borderId="12" xfId="0" applyNumberFormat="1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 wrapText="1"/>
    </xf>
    <xf numFmtId="0" fontId="4" fillId="7" borderId="43" xfId="0" applyFont="1" applyFill="1" applyBorder="1" applyAlignment="1">
      <alignment vertical="center" wrapText="1"/>
    </xf>
    <xf numFmtId="0" fontId="6" fillId="7" borderId="7" xfId="0" applyFont="1" applyFill="1" applyBorder="1" applyAlignment="1">
      <alignment vertical="center" wrapText="1"/>
    </xf>
    <xf numFmtId="0" fontId="4" fillId="7" borderId="34" xfId="0" applyFont="1" applyFill="1" applyBorder="1" applyAlignment="1">
      <alignment horizontal="center" vertical="center"/>
    </xf>
    <xf numFmtId="0" fontId="4" fillId="7" borderId="31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4" fontId="5" fillId="7" borderId="17" xfId="0" applyNumberFormat="1" applyFont="1" applyFill="1" applyBorder="1" applyAlignment="1">
      <alignment vertical="center"/>
    </xf>
    <xf numFmtId="0" fontId="6" fillId="7" borderId="11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1" fontId="6" fillId="7" borderId="5" xfId="0" applyNumberFormat="1" applyFont="1" applyFill="1" applyBorder="1" applyAlignment="1">
      <alignment horizontal="center" vertical="center"/>
    </xf>
    <xf numFmtId="1" fontId="7" fillId="7" borderId="12" xfId="1" applyNumberFormat="1" applyFont="1" applyFill="1" applyBorder="1" applyAlignment="1">
      <alignment horizontal="center" vertical="center"/>
    </xf>
    <xf numFmtId="1" fontId="7" fillId="7" borderId="12" xfId="0" applyNumberFormat="1" applyFont="1" applyFill="1" applyBorder="1" applyAlignment="1">
      <alignment horizontal="center" vertical="center"/>
    </xf>
    <xf numFmtId="1" fontId="6" fillId="7" borderId="5" xfId="0" applyNumberFormat="1" applyFont="1" applyFill="1" applyBorder="1" applyAlignment="1">
      <alignment vertical="center"/>
    </xf>
    <xf numFmtId="1" fontId="7" fillId="7" borderId="12" xfId="0" applyNumberFormat="1" applyFont="1" applyFill="1" applyBorder="1" applyAlignment="1">
      <alignment vertical="center"/>
    </xf>
    <xf numFmtId="4" fontId="6" fillId="7" borderId="12" xfId="0" applyNumberFormat="1" applyFon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11" borderId="54" xfId="0" applyFont="1" applyFill="1" applyBorder="1" applyAlignment="1">
      <alignment horizontal="center" vertical="center"/>
    </xf>
    <xf numFmtId="0" fontId="6" fillId="11" borderId="50" xfId="0" applyFont="1" applyFill="1" applyBorder="1" applyAlignment="1">
      <alignment horizontal="center" vertical="center"/>
    </xf>
    <xf numFmtId="4" fontId="6" fillId="11" borderId="50" xfId="0" applyNumberFormat="1" applyFont="1" applyFill="1" applyBorder="1" applyAlignment="1">
      <alignment horizontal="center" vertical="center"/>
    </xf>
    <xf numFmtId="1" fontId="6" fillId="11" borderId="51" xfId="0" applyNumberFormat="1" applyFont="1" applyFill="1" applyBorder="1" applyAlignment="1">
      <alignment horizontal="center" vertical="center"/>
    </xf>
    <xf numFmtId="1" fontId="7" fillId="11" borderId="55" xfId="1" applyNumberFormat="1" applyFont="1" applyFill="1" applyBorder="1" applyAlignment="1">
      <alignment horizontal="center" vertical="center"/>
    </xf>
    <xf numFmtId="3" fontId="6" fillId="11" borderId="54" xfId="0" applyNumberFormat="1" applyFont="1" applyFill="1" applyBorder="1" applyAlignment="1">
      <alignment horizontal="center" vertical="center"/>
    </xf>
    <xf numFmtId="1" fontId="7" fillId="11" borderId="55" xfId="0" applyNumberFormat="1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4" fillId="6" borderId="34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 wrapText="1"/>
    </xf>
    <xf numFmtId="4" fontId="5" fillId="6" borderId="17" xfId="0" applyNumberFormat="1" applyFont="1" applyFill="1" applyBorder="1" applyAlignment="1">
      <alignment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1" fontId="6" fillId="6" borderId="7" xfId="0" applyNumberFormat="1" applyFont="1" applyFill="1" applyBorder="1" applyAlignment="1">
      <alignment horizontal="center" vertical="center"/>
    </xf>
    <xf numFmtId="1" fontId="7" fillId="6" borderId="12" xfId="1" applyNumberFormat="1" applyFont="1" applyFill="1" applyBorder="1" applyAlignment="1">
      <alignment horizontal="center" vertical="center"/>
    </xf>
    <xf numFmtId="1" fontId="7" fillId="6" borderId="12" xfId="0" applyNumberFormat="1" applyFont="1" applyFill="1" applyBorder="1" applyAlignment="1">
      <alignment horizontal="center" vertical="center"/>
    </xf>
    <xf numFmtId="1" fontId="6" fillId="6" borderId="5" xfId="0" applyNumberFormat="1" applyFont="1" applyFill="1" applyBorder="1" applyAlignment="1">
      <alignment vertical="center"/>
    </xf>
    <xf numFmtId="1" fontId="7" fillId="6" borderId="12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" fontId="6" fillId="0" borderId="2" xfId="0" applyNumberFormat="1" applyFont="1" applyBorder="1"/>
    <xf numFmtId="1" fontId="7" fillId="0" borderId="2" xfId="0" applyNumberFormat="1" applyFont="1" applyBorder="1"/>
    <xf numFmtId="4" fontId="6" fillId="0" borderId="2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/>
    <xf numFmtId="1" fontId="7" fillId="0" borderId="4" xfId="0" applyNumberFormat="1" applyFont="1" applyBorder="1"/>
    <xf numFmtId="4" fontId="6" fillId="0" borderId="4" xfId="0" applyNumberFormat="1" applyFont="1" applyBorder="1"/>
    <xf numFmtId="0" fontId="6" fillId="2" borderId="14" xfId="0" applyFont="1" applyFill="1" applyBorder="1" applyAlignment="1">
      <alignment horizontal="center" vertical="center" wrapText="1"/>
    </xf>
    <xf numFmtId="1" fontId="6" fillId="2" borderId="32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7" borderId="47" xfId="0" applyFont="1" applyFill="1" applyBorder="1" applyAlignment="1">
      <alignment horizontal="center" vertical="center" wrapText="1"/>
    </xf>
    <xf numFmtId="0" fontId="4" fillId="7" borderId="48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4" fillId="5" borderId="47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165" fontId="6" fillId="3" borderId="16" xfId="0" applyNumberFormat="1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" fontId="10" fillId="10" borderId="56" xfId="3" applyNumberFormat="1" applyFont="1" applyAlignment="1">
      <alignment horizontal="right" vertical="center"/>
    </xf>
    <xf numFmtId="0" fontId="4" fillId="6" borderId="48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</cellXfs>
  <cellStyles count="4">
    <cellStyle name="Bad" xfId="2" builtinId="27"/>
    <cellStyle name="Calculation" xfId="3" builtinId="22"/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D3AD"/>
      <color rgb="FFFFD6FC"/>
      <color rgb="FF9FCBFF"/>
      <color rgb="FF90FF7A"/>
      <color rgb="FFFFC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abSelected="1" zoomScale="85" zoomScaleNormal="85" workbookViewId="0">
      <pane xSplit="3" ySplit="2" topLeftCell="P3" activePane="bottomRight" state="frozen"/>
      <selection pane="topRight" activeCell="D1" sqref="D1"/>
      <selection pane="bottomLeft" activeCell="A3" sqref="A3"/>
      <selection pane="bottomRight" activeCell="AG6" sqref="AG6"/>
    </sheetView>
  </sheetViews>
  <sheetFormatPr defaultColWidth="9.140625" defaultRowHeight="12.75" x14ac:dyDescent="0.2"/>
  <cols>
    <col min="1" max="1" width="4.42578125" style="133" customWidth="1"/>
    <col min="2" max="2" width="63" style="134" customWidth="1"/>
    <col min="3" max="3" width="32" style="24" customWidth="1"/>
    <col min="4" max="13" width="4.28515625" style="135" customWidth="1"/>
    <col min="14" max="14" width="19.7109375" style="174" customWidth="1"/>
    <col min="15" max="15" width="27" style="24" bestFit="1" customWidth="1"/>
    <col min="16" max="16" width="16.7109375" style="24" customWidth="1"/>
    <col min="17" max="17" width="17.5703125" style="24" customWidth="1"/>
    <col min="18" max="18" width="18.5703125" style="24" customWidth="1"/>
    <col min="19" max="19" width="6.85546875" style="24" bestFit="1" customWidth="1"/>
    <col min="20" max="20" width="5" style="24" customWidth="1"/>
    <col min="21" max="21" width="8.140625" style="24" bestFit="1" customWidth="1"/>
    <col min="22" max="22" width="7.5703125" style="136" bestFit="1" customWidth="1"/>
    <col min="23" max="23" width="8.42578125" style="137" bestFit="1" customWidth="1"/>
    <col min="24" max="24" width="7.5703125" style="24" bestFit="1" customWidth="1"/>
    <col min="25" max="25" width="4.7109375" style="24" customWidth="1"/>
    <col min="26" max="26" width="5" style="24" bestFit="1" customWidth="1"/>
    <col min="27" max="27" width="7.42578125" style="137" bestFit="1" customWidth="1"/>
    <col min="28" max="28" width="6.85546875" style="135" bestFit="1" customWidth="1"/>
    <col min="29" max="29" width="5.140625" style="135" customWidth="1"/>
    <col min="30" max="30" width="6.85546875" style="136" bestFit="1" customWidth="1"/>
    <col min="31" max="31" width="7.42578125" style="137" bestFit="1" customWidth="1"/>
    <col min="32" max="32" width="35.7109375" style="24" customWidth="1"/>
    <col min="33" max="33" width="11.85546875" style="138" customWidth="1"/>
    <col min="34" max="16384" width="9.140625" style="24"/>
  </cols>
  <sheetData>
    <row r="1" spans="1:34" s="2" customFormat="1" x14ac:dyDescent="0.25">
      <c r="A1" s="146" t="s">
        <v>0</v>
      </c>
      <c r="B1" s="148"/>
      <c r="C1" s="144" t="s">
        <v>16</v>
      </c>
      <c r="D1" s="146" t="s">
        <v>9</v>
      </c>
      <c r="E1" s="147"/>
      <c r="F1" s="147"/>
      <c r="G1" s="147"/>
      <c r="H1" s="147"/>
      <c r="I1" s="147"/>
      <c r="J1" s="147"/>
      <c r="K1" s="147"/>
      <c r="L1" s="147"/>
      <c r="M1" s="148"/>
      <c r="N1" s="151" t="s">
        <v>13</v>
      </c>
      <c r="O1" s="151" t="s">
        <v>14</v>
      </c>
      <c r="P1" s="149" t="s">
        <v>11</v>
      </c>
      <c r="Q1" s="149" t="s">
        <v>3</v>
      </c>
      <c r="R1" s="149" t="s">
        <v>1</v>
      </c>
      <c r="S1" s="153" t="s">
        <v>8</v>
      </c>
      <c r="T1" s="154"/>
      <c r="U1" s="154"/>
      <c r="V1" s="155"/>
      <c r="W1" s="156"/>
      <c r="X1" s="157" t="s">
        <v>5</v>
      </c>
      <c r="Y1" s="158"/>
      <c r="Z1" s="158"/>
      <c r="AA1" s="159"/>
      <c r="AB1" s="153" t="s">
        <v>7</v>
      </c>
      <c r="AC1" s="154"/>
      <c r="AD1" s="154"/>
      <c r="AE1" s="156"/>
      <c r="AF1" s="143" t="s">
        <v>2</v>
      </c>
      <c r="AG1" s="144"/>
      <c r="AH1" s="1"/>
    </row>
    <row r="2" spans="1:34" s="9" customFormat="1" ht="80.25" customHeight="1" thickBot="1" x14ac:dyDescent="0.3">
      <c r="A2" s="160"/>
      <c r="B2" s="161"/>
      <c r="C2" s="145"/>
      <c r="D2" s="3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5">
        <v>10</v>
      </c>
      <c r="N2" s="152"/>
      <c r="O2" s="152"/>
      <c r="P2" s="150"/>
      <c r="Q2" s="150"/>
      <c r="R2" s="150"/>
      <c r="S2" s="6" t="s">
        <v>100</v>
      </c>
      <c r="T2" s="139" t="s">
        <v>101</v>
      </c>
      <c r="U2" s="139" t="s">
        <v>105</v>
      </c>
      <c r="V2" s="140" t="s">
        <v>106</v>
      </c>
      <c r="W2" s="141" t="s">
        <v>102</v>
      </c>
      <c r="X2" s="6" t="s">
        <v>103</v>
      </c>
      <c r="Y2" s="139" t="s">
        <v>101</v>
      </c>
      <c r="Z2" s="139" t="s">
        <v>6</v>
      </c>
      <c r="AA2" s="141" t="s">
        <v>104</v>
      </c>
      <c r="AB2" s="6" t="s">
        <v>100</v>
      </c>
      <c r="AC2" s="139" t="s">
        <v>101</v>
      </c>
      <c r="AD2" s="142" t="s">
        <v>105</v>
      </c>
      <c r="AE2" s="141" t="s">
        <v>104</v>
      </c>
      <c r="AF2" s="6" t="s">
        <v>4</v>
      </c>
      <c r="AG2" s="7" t="s">
        <v>12</v>
      </c>
      <c r="AH2" s="8"/>
    </row>
    <row r="3" spans="1:34" ht="17.25" customHeight="1" x14ac:dyDescent="0.2">
      <c r="A3" s="10">
        <v>1.1000000000000001</v>
      </c>
      <c r="B3" s="11" t="s">
        <v>17</v>
      </c>
      <c r="C3" s="12" t="s">
        <v>28</v>
      </c>
      <c r="D3" s="13" t="s">
        <v>30</v>
      </c>
      <c r="E3" s="14" t="s">
        <v>30</v>
      </c>
      <c r="F3" s="14" t="s">
        <v>30</v>
      </c>
      <c r="G3" s="14" t="s">
        <v>30</v>
      </c>
      <c r="H3" s="14" t="s">
        <v>30</v>
      </c>
      <c r="I3" s="14"/>
      <c r="J3" s="14"/>
      <c r="K3" s="14"/>
      <c r="L3" s="14"/>
      <c r="M3" s="15"/>
      <c r="N3" s="171" t="s">
        <v>15</v>
      </c>
      <c r="O3" s="16" t="s">
        <v>10</v>
      </c>
      <c r="P3" s="17">
        <f t="shared" ref="P3:P7" si="0">SUM(R3,W3,AA3,AE3,AG3)</f>
        <v>0</v>
      </c>
      <c r="Q3" s="17">
        <f>P3*1.2</f>
        <v>0</v>
      </c>
      <c r="R3" s="17">
        <f t="shared" ref="R3:R7" si="1">SUM(W3,AA3,AE3,AG3)*30%</f>
        <v>0</v>
      </c>
      <c r="S3" s="18" t="s">
        <v>10</v>
      </c>
      <c r="T3" s="19" t="s">
        <v>10</v>
      </c>
      <c r="U3" s="19" t="s">
        <v>10</v>
      </c>
      <c r="V3" s="20" t="s">
        <v>10</v>
      </c>
      <c r="W3" s="21" t="s">
        <v>10</v>
      </c>
      <c r="X3" s="18" t="s">
        <v>10</v>
      </c>
      <c r="Y3" s="19" t="s">
        <v>10</v>
      </c>
      <c r="Z3" s="19" t="s">
        <v>10</v>
      </c>
      <c r="AA3" s="21" t="s">
        <v>10</v>
      </c>
      <c r="AB3" s="18" t="s">
        <v>10</v>
      </c>
      <c r="AC3" s="19" t="s">
        <v>10</v>
      </c>
      <c r="AD3" s="20" t="s">
        <v>10</v>
      </c>
      <c r="AE3" s="21" t="s">
        <v>10</v>
      </c>
      <c r="AF3" s="19" t="s">
        <v>10</v>
      </c>
      <c r="AG3" s="22" t="s">
        <v>10</v>
      </c>
      <c r="AH3" s="23"/>
    </row>
    <row r="4" spans="1:34" ht="29.25" customHeight="1" x14ac:dyDescent="0.2">
      <c r="A4" s="10">
        <v>1.2</v>
      </c>
      <c r="B4" s="25" t="s">
        <v>18</v>
      </c>
      <c r="C4" s="12" t="s">
        <v>29</v>
      </c>
      <c r="D4" s="13" t="s">
        <v>30</v>
      </c>
      <c r="E4" s="14" t="s">
        <v>30</v>
      </c>
      <c r="F4" s="14" t="s">
        <v>30</v>
      </c>
      <c r="G4" s="14" t="s">
        <v>30</v>
      </c>
      <c r="H4" s="14" t="s">
        <v>30</v>
      </c>
      <c r="I4" s="14" t="s">
        <v>30</v>
      </c>
      <c r="J4" s="14" t="s">
        <v>30</v>
      </c>
      <c r="K4" s="14" t="s">
        <v>30</v>
      </c>
      <c r="L4" s="14" t="s">
        <v>30</v>
      </c>
      <c r="M4" s="15" t="s">
        <v>30</v>
      </c>
      <c r="N4" s="27" t="s">
        <v>15</v>
      </c>
      <c r="O4" s="26" t="s">
        <v>10</v>
      </c>
      <c r="P4" s="17">
        <f t="shared" si="0"/>
        <v>0</v>
      </c>
      <c r="Q4" s="17">
        <f t="shared" ref="Q4:Q37" si="2">P4*1.2</f>
        <v>0</v>
      </c>
      <c r="R4" s="17">
        <f t="shared" si="1"/>
        <v>0</v>
      </c>
      <c r="S4" s="18" t="s">
        <v>10</v>
      </c>
      <c r="T4" s="19" t="s">
        <v>10</v>
      </c>
      <c r="U4" s="19" t="s">
        <v>10</v>
      </c>
      <c r="V4" s="20" t="s">
        <v>10</v>
      </c>
      <c r="W4" s="21" t="s">
        <v>10</v>
      </c>
      <c r="X4" s="18" t="s">
        <v>10</v>
      </c>
      <c r="Y4" s="19" t="s">
        <v>10</v>
      </c>
      <c r="Z4" s="19" t="s">
        <v>10</v>
      </c>
      <c r="AA4" s="21" t="s">
        <v>10</v>
      </c>
      <c r="AB4" s="18" t="s">
        <v>10</v>
      </c>
      <c r="AC4" s="19" t="s">
        <v>10</v>
      </c>
      <c r="AD4" s="20" t="s">
        <v>10</v>
      </c>
      <c r="AE4" s="21" t="s">
        <v>10</v>
      </c>
      <c r="AF4" s="19" t="s">
        <v>10</v>
      </c>
      <c r="AG4" s="22" t="s">
        <v>10</v>
      </c>
      <c r="AH4" s="23"/>
    </row>
    <row r="5" spans="1:34" ht="45" customHeight="1" x14ac:dyDescent="0.2">
      <c r="A5" s="10">
        <v>1.3</v>
      </c>
      <c r="B5" s="25" t="s">
        <v>82</v>
      </c>
      <c r="C5" s="12" t="s">
        <v>29</v>
      </c>
      <c r="D5" s="13"/>
      <c r="E5" s="14"/>
      <c r="F5" s="14"/>
      <c r="G5" s="14"/>
      <c r="H5" s="14" t="s">
        <v>30</v>
      </c>
      <c r="I5" s="14" t="s">
        <v>30</v>
      </c>
      <c r="J5" s="14" t="s">
        <v>30</v>
      </c>
      <c r="K5" s="14" t="s">
        <v>30</v>
      </c>
      <c r="L5" s="14" t="s">
        <v>30</v>
      </c>
      <c r="M5" s="14" t="s">
        <v>30</v>
      </c>
      <c r="N5" s="27" t="s">
        <v>31</v>
      </c>
      <c r="O5" s="28" t="s">
        <v>10</v>
      </c>
      <c r="P5" s="17">
        <f t="shared" si="0"/>
        <v>0</v>
      </c>
      <c r="Q5" s="17">
        <f t="shared" si="2"/>
        <v>0</v>
      </c>
      <c r="R5" s="17">
        <f t="shared" si="1"/>
        <v>0</v>
      </c>
      <c r="S5" s="18" t="s">
        <v>10</v>
      </c>
      <c r="T5" s="19" t="s">
        <v>10</v>
      </c>
      <c r="U5" s="19" t="s">
        <v>10</v>
      </c>
      <c r="V5" s="20" t="s">
        <v>10</v>
      </c>
      <c r="W5" s="21" t="s">
        <v>10</v>
      </c>
      <c r="X5" s="18" t="s">
        <v>10</v>
      </c>
      <c r="Y5" s="19" t="s">
        <v>10</v>
      </c>
      <c r="Z5" s="19" t="s">
        <v>10</v>
      </c>
      <c r="AA5" s="21" t="s">
        <v>10</v>
      </c>
      <c r="AB5" s="18" t="s">
        <v>10</v>
      </c>
      <c r="AC5" s="19" t="s">
        <v>10</v>
      </c>
      <c r="AD5" s="20" t="s">
        <v>10</v>
      </c>
      <c r="AE5" s="21" t="s">
        <v>10</v>
      </c>
      <c r="AF5" s="19" t="s">
        <v>10</v>
      </c>
      <c r="AG5" s="22" t="s">
        <v>10</v>
      </c>
      <c r="AH5" s="23"/>
    </row>
    <row r="6" spans="1:34" ht="74.25" customHeight="1" x14ac:dyDescent="0.2">
      <c r="A6" s="10">
        <v>1.4</v>
      </c>
      <c r="B6" s="29" t="s">
        <v>70</v>
      </c>
      <c r="C6" s="12" t="s">
        <v>29</v>
      </c>
      <c r="D6" s="13" t="s">
        <v>32</v>
      </c>
      <c r="E6" s="14" t="s">
        <v>32</v>
      </c>
      <c r="F6" s="14" t="s">
        <v>32</v>
      </c>
      <c r="G6" s="14" t="s">
        <v>32</v>
      </c>
      <c r="H6" s="14" t="s">
        <v>32</v>
      </c>
      <c r="I6" s="14" t="s">
        <v>32</v>
      </c>
      <c r="J6" s="14" t="s">
        <v>32</v>
      </c>
      <c r="K6" s="14" t="s">
        <v>32</v>
      </c>
      <c r="L6" s="14" t="s">
        <v>32</v>
      </c>
      <c r="M6" s="15" t="s">
        <v>32</v>
      </c>
      <c r="N6" s="27" t="s">
        <v>15</v>
      </c>
      <c r="O6" s="28" t="s">
        <v>10</v>
      </c>
      <c r="P6" s="17">
        <f t="shared" si="0"/>
        <v>221975</v>
      </c>
      <c r="Q6" s="17">
        <f t="shared" si="2"/>
        <v>266370</v>
      </c>
      <c r="R6" s="17">
        <f t="shared" si="1"/>
        <v>51225</v>
      </c>
      <c r="S6" s="18" t="s">
        <v>10</v>
      </c>
      <c r="T6" s="19" t="s">
        <v>10</v>
      </c>
      <c r="U6" s="19" t="s">
        <v>10</v>
      </c>
      <c r="V6" s="20" t="s">
        <v>10</v>
      </c>
      <c r="W6" s="21" t="s">
        <v>10</v>
      </c>
      <c r="X6" s="18" t="s">
        <v>10</v>
      </c>
      <c r="Y6" s="19" t="s">
        <v>10</v>
      </c>
      <c r="Z6" s="19" t="s">
        <v>10</v>
      </c>
      <c r="AA6" s="21" t="s">
        <v>10</v>
      </c>
      <c r="AB6" s="18" t="s">
        <v>10</v>
      </c>
      <c r="AC6" s="19" t="s">
        <v>10</v>
      </c>
      <c r="AD6" s="20" t="s">
        <v>10</v>
      </c>
      <c r="AE6" s="21" t="s">
        <v>10</v>
      </c>
      <c r="AF6" s="30" t="s">
        <v>107</v>
      </c>
      <c r="AG6" s="31">
        <v>170750</v>
      </c>
      <c r="AH6" s="23"/>
    </row>
    <row r="7" spans="1:34" ht="38.25" x14ac:dyDescent="0.2">
      <c r="A7" s="32">
        <v>2.1</v>
      </c>
      <c r="B7" s="33" t="s">
        <v>65</v>
      </c>
      <c r="C7" s="34" t="s">
        <v>29</v>
      </c>
      <c r="D7" s="35" t="s">
        <v>32</v>
      </c>
      <c r="E7" s="36" t="s">
        <v>32</v>
      </c>
      <c r="F7" s="36" t="s">
        <v>32</v>
      </c>
      <c r="G7" s="36" t="s">
        <v>32</v>
      </c>
      <c r="H7" s="36" t="s">
        <v>32</v>
      </c>
      <c r="I7" s="36" t="s">
        <v>32</v>
      </c>
      <c r="J7" s="36" t="s">
        <v>32</v>
      </c>
      <c r="K7" s="36" t="s">
        <v>32</v>
      </c>
      <c r="L7" s="36" t="s">
        <v>32</v>
      </c>
      <c r="M7" s="37" t="s">
        <v>32</v>
      </c>
      <c r="N7" s="38" t="s">
        <v>66</v>
      </c>
      <c r="O7" s="39" t="s">
        <v>41</v>
      </c>
      <c r="P7" s="40">
        <f t="shared" si="0"/>
        <v>97500</v>
      </c>
      <c r="Q7" s="17">
        <f t="shared" si="2"/>
        <v>117000</v>
      </c>
      <c r="R7" s="40">
        <f t="shared" si="1"/>
        <v>22500</v>
      </c>
      <c r="S7" s="18" t="s">
        <v>10</v>
      </c>
      <c r="T7" s="19" t="s">
        <v>10</v>
      </c>
      <c r="U7" s="19" t="s">
        <v>10</v>
      </c>
      <c r="V7" s="20" t="s">
        <v>10</v>
      </c>
      <c r="W7" s="21" t="s">
        <v>10</v>
      </c>
      <c r="X7" s="18" t="s">
        <v>10</v>
      </c>
      <c r="Y7" s="19" t="s">
        <v>10</v>
      </c>
      <c r="Z7" s="19" t="s">
        <v>10</v>
      </c>
      <c r="AA7" s="21" t="s">
        <v>10</v>
      </c>
      <c r="AB7" s="41">
        <v>30</v>
      </c>
      <c r="AC7" s="42">
        <v>10</v>
      </c>
      <c r="AD7" s="43">
        <v>250</v>
      </c>
      <c r="AE7" s="44">
        <f t="shared" ref="AE7" si="3">AD7*AC7*AB7</f>
        <v>75000</v>
      </c>
      <c r="AF7" s="41" t="s">
        <v>10</v>
      </c>
      <c r="AG7" s="45" t="s">
        <v>10</v>
      </c>
      <c r="AH7" s="23"/>
    </row>
    <row r="8" spans="1:34" ht="51" x14ac:dyDescent="0.2">
      <c r="A8" s="46">
        <v>3.1</v>
      </c>
      <c r="B8" s="47" t="s">
        <v>77</v>
      </c>
      <c r="C8" s="48" t="s">
        <v>95</v>
      </c>
      <c r="D8" s="49"/>
      <c r="E8" s="50"/>
      <c r="F8" s="50"/>
      <c r="G8" s="50" t="s">
        <v>32</v>
      </c>
      <c r="H8" s="50" t="s">
        <v>32</v>
      </c>
      <c r="I8" s="50" t="s">
        <v>32</v>
      </c>
      <c r="J8" s="50"/>
      <c r="K8" s="50"/>
      <c r="L8" s="50"/>
      <c r="M8" s="51"/>
      <c r="N8" s="52" t="s">
        <v>60</v>
      </c>
      <c r="O8" s="53" t="s">
        <v>41</v>
      </c>
      <c r="P8" s="54">
        <f t="shared" ref="P8:P25" si="4">SUM(R8,W8,AA8,AE8,AG8)</f>
        <v>80600</v>
      </c>
      <c r="Q8" s="54">
        <f t="shared" si="2"/>
        <v>96720</v>
      </c>
      <c r="R8" s="54">
        <f t="shared" ref="R8:R25" si="5">SUM(W8,AA8,AE8,AG8)*30%</f>
        <v>18600</v>
      </c>
      <c r="S8" s="55" t="s">
        <v>10</v>
      </c>
      <c r="T8" s="56" t="s">
        <v>10</v>
      </c>
      <c r="U8" s="57" t="s">
        <v>10</v>
      </c>
      <c r="V8" s="58" t="s">
        <v>10</v>
      </c>
      <c r="W8" s="59" t="s">
        <v>10</v>
      </c>
      <c r="X8" s="60" t="s">
        <v>10</v>
      </c>
      <c r="Y8" s="56" t="s">
        <v>10</v>
      </c>
      <c r="Z8" s="56" t="s">
        <v>10</v>
      </c>
      <c r="AA8" s="61" t="s">
        <v>10</v>
      </c>
      <c r="AB8" s="60">
        <v>60</v>
      </c>
      <c r="AC8" s="56">
        <v>2</v>
      </c>
      <c r="AD8" s="62">
        <v>350</v>
      </c>
      <c r="AE8" s="63">
        <f t="shared" ref="AE8:AE26" si="6">AD8*AC8*AB8</f>
        <v>42000</v>
      </c>
      <c r="AF8" s="64" t="s">
        <v>63</v>
      </c>
      <c r="AG8" s="65">
        <v>20000</v>
      </c>
      <c r="AH8" s="23"/>
    </row>
    <row r="9" spans="1:34" ht="51" x14ac:dyDescent="0.2">
      <c r="A9" s="162">
        <v>3.2</v>
      </c>
      <c r="B9" s="47" t="s">
        <v>81</v>
      </c>
      <c r="C9" s="48" t="s">
        <v>78</v>
      </c>
      <c r="D9" s="49"/>
      <c r="E9" s="50"/>
      <c r="F9" s="50"/>
      <c r="G9" s="50"/>
      <c r="H9" s="50"/>
      <c r="I9" s="50"/>
      <c r="J9" s="50" t="s">
        <v>32</v>
      </c>
      <c r="K9" s="50" t="s">
        <v>32</v>
      </c>
      <c r="L9" s="50" t="s">
        <v>32</v>
      </c>
      <c r="M9" s="50" t="s">
        <v>32</v>
      </c>
      <c r="N9" s="52" t="s">
        <v>58</v>
      </c>
      <c r="O9" s="53" t="s">
        <v>41</v>
      </c>
      <c r="P9" s="54">
        <f t="shared" si="4"/>
        <v>995800</v>
      </c>
      <c r="Q9" s="54">
        <f>P9*1.2</f>
        <v>1194960</v>
      </c>
      <c r="R9" s="54">
        <f t="shared" si="5"/>
        <v>229800</v>
      </c>
      <c r="S9" s="55">
        <v>100</v>
      </c>
      <c r="T9" s="56">
        <v>1</v>
      </c>
      <c r="U9" s="57">
        <v>250</v>
      </c>
      <c r="V9" s="58">
        <f t="shared" ref="V9:V27" si="7">S9*T9*80</f>
        <v>8000</v>
      </c>
      <c r="W9" s="59">
        <f t="shared" ref="W9:W27" si="8">U9*T9*S9+(V9)</f>
        <v>33000</v>
      </c>
      <c r="X9" s="60">
        <v>6000</v>
      </c>
      <c r="Y9" s="56">
        <v>1</v>
      </c>
      <c r="Z9" s="56">
        <v>0.5</v>
      </c>
      <c r="AA9" s="61">
        <f t="shared" ref="AA9:AA25" si="9">Z9*Y9*X9</f>
        <v>3000</v>
      </c>
      <c r="AB9" s="60">
        <v>120</v>
      </c>
      <c r="AC9" s="56">
        <v>1</v>
      </c>
      <c r="AD9" s="62">
        <v>250</v>
      </c>
      <c r="AE9" s="63">
        <f t="shared" si="6"/>
        <v>30000</v>
      </c>
      <c r="AF9" s="64" t="s">
        <v>64</v>
      </c>
      <c r="AG9" s="65">
        <v>700000</v>
      </c>
      <c r="AH9" s="23"/>
    </row>
    <row r="10" spans="1:34" ht="51" x14ac:dyDescent="0.2">
      <c r="A10" s="163"/>
      <c r="B10" s="47" t="s">
        <v>81</v>
      </c>
      <c r="C10" s="48" t="s">
        <v>79</v>
      </c>
      <c r="D10" s="49"/>
      <c r="E10" s="50"/>
      <c r="F10" s="50"/>
      <c r="G10" s="50"/>
      <c r="H10" s="50"/>
      <c r="I10" s="50"/>
      <c r="J10" s="50" t="s">
        <v>32</v>
      </c>
      <c r="K10" s="50" t="s">
        <v>32</v>
      </c>
      <c r="L10" s="50" t="s">
        <v>32</v>
      </c>
      <c r="M10" s="50" t="s">
        <v>32</v>
      </c>
      <c r="N10" s="52" t="s">
        <v>58</v>
      </c>
      <c r="O10" s="53" t="s">
        <v>41</v>
      </c>
      <c r="P10" s="54">
        <f t="shared" ref="P10:P11" si="10">SUM(R10,W10,AA10,AE10,AG10)</f>
        <v>995800</v>
      </c>
      <c r="Q10" s="54">
        <f t="shared" si="2"/>
        <v>1194960</v>
      </c>
      <c r="R10" s="54">
        <f t="shared" ref="R10:R11" si="11">SUM(W10,AA10,AE10,AG10)*30%</f>
        <v>229800</v>
      </c>
      <c r="S10" s="55">
        <v>100</v>
      </c>
      <c r="T10" s="56">
        <v>1</v>
      </c>
      <c r="U10" s="57">
        <v>250</v>
      </c>
      <c r="V10" s="58">
        <f t="shared" ref="V10:V11" si="12">S10*T10*80</f>
        <v>8000</v>
      </c>
      <c r="W10" s="59">
        <f t="shared" ref="W10:W11" si="13">U10*T10*S10+(V10)</f>
        <v>33000</v>
      </c>
      <c r="X10" s="60">
        <v>6000</v>
      </c>
      <c r="Y10" s="56">
        <v>1</v>
      </c>
      <c r="Z10" s="56">
        <v>0.5</v>
      </c>
      <c r="AA10" s="61">
        <f t="shared" ref="AA10:AA11" si="14">Z10*Y10*X10</f>
        <v>3000</v>
      </c>
      <c r="AB10" s="60">
        <v>120</v>
      </c>
      <c r="AC10" s="56">
        <v>1</v>
      </c>
      <c r="AD10" s="62">
        <v>250</v>
      </c>
      <c r="AE10" s="63">
        <f t="shared" ref="AE10:AE11" si="15">AD10*AC10*AB10</f>
        <v>30000</v>
      </c>
      <c r="AF10" s="64" t="s">
        <v>64</v>
      </c>
      <c r="AG10" s="65">
        <v>700000</v>
      </c>
      <c r="AH10" s="23"/>
    </row>
    <row r="11" spans="1:34" ht="51" x14ac:dyDescent="0.2">
      <c r="A11" s="164"/>
      <c r="B11" s="47" t="s">
        <v>81</v>
      </c>
      <c r="C11" s="48" t="s">
        <v>80</v>
      </c>
      <c r="D11" s="49"/>
      <c r="E11" s="50"/>
      <c r="F11" s="50"/>
      <c r="G11" s="50"/>
      <c r="H11" s="50"/>
      <c r="I11" s="50"/>
      <c r="J11" s="50" t="s">
        <v>32</v>
      </c>
      <c r="K11" s="50" t="s">
        <v>32</v>
      </c>
      <c r="L11" s="50" t="s">
        <v>32</v>
      </c>
      <c r="M11" s="50" t="s">
        <v>32</v>
      </c>
      <c r="N11" s="52" t="s">
        <v>58</v>
      </c>
      <c r="O11" s="53" t="s">
        <v>41</v>
      </c>
      <c r="P11" s="54">
        <f t="shared" si="10"/>
        <v>995800</v>
      </c>
      <c r="Q11" s="54">
        <f t="shared" si="2"/>
        <v>1194960</v>
      </c>
      <c r="R11" s="54">
        <f t="shared" si="11"/>
        <v>229800</v>
      </c>
      <c r="S11" s="55">
        <v>100</v>
      </c>
      <c r="T11" s="56">
        <v>1</v>
      </c>
      <c r="U11" s="57">
        <v>250</v>
      </c>
      <c r="V11" s="58">
        <f t="shared" si="12"/>
        <v>8000</v>
      </c>
      <c r="W11" s="59">
        <f t="shared" si="13"/>
        <v>33000</v>
      </c>
      <c r="X11" s="60">
        <v>6000</v>
      </c>
      <c r="Y11" s="56">
        <v>1</v>
      </c>
      <c r="Z11" s="56">
        <v>0.5</v>
      </c>
      <c r="AA11" s="61">
        <f t="shared" si="14"/>
        <v>3000</v>
      </c>
      <c r="AB11" s="60">
        <v>120</v>
      </c>
      <c r="AC11" s="56">
        <v>1</v>
      </c>
      <c r="AD11" s="62">
        <v>250</v>
      </c>
      <c r="AE11" s="63">
        <f t="shared" si="15"/>
        <v>30000</v>
      </c>
      <c r="AF11" s="64" t="s">
        <v>64</v>
      </c>
      <c r="AG11" s="65">
        <v>700000</v>
      </c>
      <c r="AH11" s="23"/>
    </row>
    <row r="12" spans="1:34" ht="63.75" x14ac:dyDescent="0.2">
      <c r="A12" s="162">
        <v>3.3</v>
      </c>
      <c r="B12" s="47" t="s">
        <v>19</v>
      </c>
      <c r="C12" s="48" t="s">
        <v>83</v>
      </c>
      <c r="D12" s="49"/>
      <c r="E12" s="50"/>
      <c r="F12" s="50"/>
      <c r="G12" s="50"/>
      <c r="H12" s="50"/>
      <c r="I12" s="50"/>
      <c r="J12" s="50" t="s">
        <v>32</v>
      </c>
      <c r="K12" s="50" t="s">
        <v>32</v>
      </c>
      <c r="L12" s="50" t="s">
        <v>32</v>
      </c>
      <c r="M12" s="50" t="s">
        <v>32</v>
      </c>
      <c r="N12" s="52" t="s">
        <v>57</v>
      </c>
      <c r="O12" s="53" t="s">
        <v>41</v>
      </c>
      <c r="P12" s="54">
        <f t="shared" si="4"/>
        <v>196170</v>
      </c>
      <c r="Q12" s="54">
        <f t="shared" si="2"/>
        <v>235404</v>
      </c>
      <c r="R12" s="54">
        <f t="shared" si="5"/>
        <v>45270</v>
      </c>
      <c r="S12" s="55">
        <v>180</v>
      </c>
      <c r="T12" s="56">
        <v>1</v>
      </c>
      <c r="U12" s="57">
        <v>250</v>
      </c>
      <c r="V12" s="58">
        <f t="shared" si="7"/>
        <v>14400</v>
      </c>
      <c r="W12" s="59">
        <f t="shared" si="8"/>
        <v>59400</v>
      </c>
      <c r="X12" s="60">
        <v>3000</v>
      </c>
      <c r="Y12" s="56">
        <v>1</v>
      </c>
      <c r="Z12" s="56">
        <v>0.5</v>
      </c>
      <c r="AA12" s="61">
        <f t="shared" si="9"/>
        <v>1500</v>
      </c>
      <c r="AB12" s="60">
        <v>60</v>
      </c>
      <c r="AC12" s="56">
        <v>1</v>
      </c>
      <c r="AD12" s="62">
        <v>250</v>
      </c>
      <c r="AE12" s="63">
        <f t="shared" si="6"/>
        <v>15000</v>
      </c>
      <c r="AF12" s="64" t="s">
        <v>34</v>
      </c>
      <c r="AG12" s="65">
        <v>75000</v>
      </c>
      <c r="AH12" s="23"/>
    </row>
    <row r="13" spans="1:34" ht="63.75" x14ac:dyDescent="0.2">
      <c r="A13" s="163"/>
      <c r="B13" s="47" t="s">
        <v>19</v>
      </c>
      <c r="C13" s="48" t="s">
        <v>84</v>
      </c>
      <c r="D13" s="49"/>
      <c r="E13" s="50"/>
      <c r="F13" s="50"/>
      <c r="G13" s="50"/>
      <c r="H13" s="50"/>
      <c r="I13" s="50"/>
      <c r="J13" s="50" t="s">
        <v>32</v>
      </c>
      <c r="K13" s="50" t="s">
        <v>32</v>
      </c>
      <c r="L13" s="50" t="s">
        <v>32</v>
      </c>
      <c r="M13" s="50" t="s">
        <v>32</v>
      </c>
      <c r="N13" s="52" t="s">
        <v>57</v>
      </c>
      <c r="O13" s="53" t="s">
        <v>41</v>
      </c>
      <c r="P13" s="54">
        <f t="shared" ref="P13:P14" si="16">SUM(R13,W13,AA13,AE13,AG13)</f>
        <v>196170</v>
      </c>
      <c r="Q13" s="54">
        <f t="shared" si="2"/>
        <v>235404</v>
      </c>
      <c r="R13" s="54">
        <f t="shared" ref="R13:R14" si="17">SUM(W13,AA13,AE13,AG13)*30%</f>
        <v>45270</v>
      </c>
      <c r="S13" s="55">
        <v>180</v>
      </c>
      <c r="T13" s="56">
        <v>1</v>
      </c>
      <c r="U13" s="57">
        <v>250</v>
      </c>
      <c r="V13" s="58">
        <f t="shared" ref="V13:V14" si="18">S13*T13*80</f>
        <v>14400</v>
      </c>
      <c r="W13" s="59">
        <f t="shared" ref="W13:W14" si="19">U13*T13*S13+(V13)</f>
        <v>59400</v>
      </c>
      <c r="X13" s="60">
        <v>3000</v>
      </c>
      <c r="Y13" s="56">
        <v>1</v>
      </c>
      <c r="Z13" s="56">
        <v>0.5</v>
      </c>
      <c r="AA13" s="61">
        <f t="shared" ref="AA13:AA14" si="20">Z13*Y13*X13</f>
        <v>1500</v>
      </c>
      <c r="AB13" s="60">
        <v>60</v>
      </c>
      <c r="AC13" s="56">
        <v>1</v>
      </c>
      <c r="AD13" s="62">
        <v>250</v>
      </c>
      <c r="AE13" s="63">
        <f t="shared" ref="AE13:AE14" si="21">AD13*AC13*AB13</f>
        <v>15000</v>
      </c>
      <c r="AF13" s="64" t="s">
        <v>34</v>
      </c>
      <c r="AG13" s="65">
        <v>75000</v>
      </c>
      <c r="AH13" s="23"/>
    </row>
    <row r="14" spans="1:34" ht="63.75" x14ac:dyDescent="0.2">
      <c r="A14" s="164"/>
      <c r="B14" s="47" t="s">
        <v>19</v>
      </c>
      <c r="C14" s="48" t="s">
        <v>85</v>
      </c>
      <c r="D14" s="49"/>
      <c r="E14" s="50"/>
      <c r="F14" s="50"/>
      <c r="G14" s="50"/>
      <c r="H14" s="50"/>
      <c r="I14" s="50"/>
      <c r="J14" s="50" t="s">
        <v>32</v>
      </c>
      <c r="K14" s="50" t="s">
        <v>32</v>
      </c>
      <c r="L14" s="50" t="s">
        <v>32</v>
      </c>
      <c r="M14" s="50" t="s">
        <v>32</v>
      </c>
      <c r="N14" s="52" t="s">
        <v>57</v>
      </c>
      <c r="O14" s="53" t="s">
        <v>41</v>
      </c>
      <c r="P14" s="54">
        <f t="shared" si="16"/>
        <v>196170</v>
      </c>
      <c r="Q14" s="54">
        <f t="shared" si="2"/>
        <v>235404</v>
      </c>
      <c r="R14" s="54">
        <f t="shared" si="17"/>
        <v>45270</v>
      </c>
      <c r="S14" s="55">
        <v>180</v>
      </c>
      <c r="T14" s="56">
        <v>1</v>
      </c>
      <c r="U14" s="57">
        <v>250</v>
      </c>
      <c r="V14" s="58">
        <f t="shared" si="18"/>
        <v>14400</v>
      </c>
      <c r="W14" s="59">
        <f t="shared" si="19"/>
        <v>59400</v>
      </c>
      <c r="X14" s="60">
        <v>3000</v>
      </c>
      <c r="Y14" s="56">
        <v>1</v>
      </c>
      <c r="Z14" s="56">
        <v>0.5</v>
      </c>
      <c r="AA14" s="61">
        <f t="shared" si="20"/>
        <v>1500</v>
      </c>
      <c r="AB14" s="60">
        <v>60</v>
      </c>
      <c r="AC14" s="56">
        <v>1</v>
      </c>
      <c r="AD14" s="62">
        <v>250</v>
      </c>
      <c r="AE14" s="63">
        <f t="shared" si="21"/>
        <v>15000</v>
      </c>
      <c r="AF14" s="64" t="s">
        <v>34</v>
      </c>
      <c r="AG14" s="65">
        <v>75000</v>
      </c>
      <c r="AH14" s="23"/>
    </row>
    <row r="15" spans="1:34" ht="51" x14ac:dyDescent="0.2">
      <c r="A15" s="46">
        <v>3.4</v>
      </c>
      <c r="B15" s="47" t="s">
        <v>46</v>
      </c>
      <c r="C15" s="48" t="s">
        <v>29</v>
      </c>
      <c r="D15" s="49" t="s">
        <v>32</v>
      </c>
      <c r="E15" s="50" t="s">
        <v>32</v>
      </c>
      <c r="F15" s="50" t="s">
        <v>32</v>
      </c>
      <c r="G15" s="50" t="s">
        <v>32</v>
      </c>
      <c r="H15" s="50" t="s">
        <v>32</v>
      </c>
      <c r="I15" s="50" t="s">
        <v>32</v>
      </c>
      <c r="J15" s="50"/>
      <c r="K15" s="50"/>
      <c r="L15" s="50"/>
      <c r="M15" s="51"/>
      <c r="N15" s="52" t="s">
        <v>62</v>
      </c>
      <c r="O15" s="53" t="s">
        <v>41</v>
      </c>
      <c r="P15" s="54">
        <f t="shared" si="4"/>
        <v>656500</v>
      </c>
      <c r="Q15" s="54">
        <f t="shared" si="2"/>
        <v>787800</v>
      </c>
      <c r="R15" s="54">
        <f t="shared" si="5"/>
        <v>151500</v>
      </c>
      <c r="S15" s="55" t="s">
        <v>10</v>
      </c>
      <c r="T15" s="56" t="s">
        <v>10</v>
      </c>
      <c r="U15" s="57" t="s">
        <v>10</v>
      </c>
      <c r="V15" s="58" t="s">
        <v>10</v>
      </c>
      <c r="W15" s="59" t="s">
        <v>10</v>
      </c>
      <c r="X15" s="60" t="s">
        <v>10</v>
      </c>
      <c r="Y15" s="56" t="s">
        <v>10</v>
      </c>
      <c r="Z15" s="56" t="s">
        <v>10</v>
      </c>
      <c r="AA15" s="61" t="s">
        <v>10</v>
      </c>
      <c r="AB15" s="60">
        <v>20</v>
      </c>
      <c r="AC15" s="56">
        <v>1</v>
      </c>
      <c r="AD15" s="62">
        <v>250</v>
      </c>
      <c r="AE15" s="63">
        <f t="shared" si="6"/>
        <v>5000</v>
      </c>
      <c r="AF15" s="60" t="s">
        <v>33</v>
      </c>
      <c r="AG15" s="65">
        <v>500000</v>
      </c>
      <c r="AH15" s="23"/>
    </row>
    <row r="16" spans="1:34" ht="81" customHeight="1" x14ac:dyDescent="0.2">
      <c r="A16" s="46">
        <v>3.5</v>
      </c>
      <c r="B16" s="47" t="s">
        <v>40</v>
      </c>
      <c r="C16" s="48" t="s">
        <v>86</v>
      </c>
      <c r="D16" s="49"/>
      <c r="E16" s="50"/>
      <c r="F16" s="50"/>
      <c r="G16" s="50"/>
      <c r="H16" s="50"/>
      <c r="I16" s="50"/>
      <c r="J16" s="50" t="s">
        <v>32</v>
      </c>
      <c r="K16" s="50" t="s">
        <v>32</v>
      </c>
      <c r="L16" s="50" t="s">
        <v>32</v>
      </c>
      <c r="M16" s="50" t="s">
        <v>32</v>
      </c>
      <c r="N16" s="52" t="s">
        <v>59</v>
      </c>
      <c r="O16" s="53" t="s">
        <v>41</v>
      </c>
      <c r="P16" s="54">
        <f t="shared" si="4"/>
        <v>247000</v>
      </c>
      <c r="Q16" s="54">
        <f t="shared" si="2"/>
        <v>296400</v>
      </c>
      <c r="R16" s="54">
        <f t="shared" si="5"/>
        <v>57000</v>
      </c>
      <c r="S16" s="55" t="s">
        <v>10</v>
      </c>
      <c r="T16" s="56" t="s">
        <v>10</v>
      </c>
      <c r="U16" s="57" t="s">
        <v>10</v>
      </c>
      <c r="V16" s="58" t="s">
        <v>10</v>
      </c>
      <c r="W16" s="59" t="s">
        <v>10</v>
      </c>
      <c r="X16" s="60" t="s">
        <v>10</v>
      </c>
      <c r="Y16" s="56" t="s">
        <v>10</v>
      </c>
      <c r="Z16" s="56" t="s">
        <v>10</v>
      </c>
      <c r="AA16" s="61" t="s">
        <v>10</v>
      </c>
      <c r="AB16" s="60">
        <v>40</v>
      </c>
      <c r="AC16" s="56">
        <v>1</v>
      </c>
      <c r="AD16" s="62">
        <v>250</v>
      </c>
      <c r="AE16" s="63">
        <f t="shared" ref="AE16" si="22">AD16*AC16*AB16</f>
        <v>10000</v>
      </c>
      <c r="AF16" s="64" t="s">
        <v>35</v>
      </c>
      <c r="AG16" s="65">
        <v>180000</v>
      </c>
      <c r="AH16" s="23"/>
    </row>
    <row r="17" spans="1:34" ht="81" customHeight="1" x14ac:dyDescent="0.2">
      <c r="A17" s="66">
        <v>3.6</v>
      </c>
      <c r="B17" s="47" t="s">
        <v>68</v>
      </c>
      <c r="C17" s="48" t="s">
        <v>36</v>
      </c>
      <c r="D17" s="49"/>
      <c r="E17" s="50"/>
      <c r="F17" s="50"/>
      <c r="G17" s="50"/>
      <c r="H17" s="50"/>
      <c r="I17" s="50"/>
      <c r="J17" s="50"/>
      <c r="K17" s="50" t="s">
        <v>32</v>
      </c>
      <c r="L17" s="50" t="s">
        <v>32</v>
      </c>
      <c r="M17" s="51" t="s">
        <v>32</v>
      </c>
      <c r="N17" s="52" t="s">
        <v>45</v>
      </c>
      <c r="O17" s="53" t="s">
        <v>41</v>
      </c>
      <c r="P17" s="54">
        <f t="shared" ref="P17" si="23">SUM(R17,W17,AA17,AE17,AG17)</f>
        <v>2028000</v>
      </c>
      <c r="Q17" s="54">
        <f>P17*1.2</f>
        <v>2433600</v>
      </c>
      <c r="R17" s="54">
        <f t="shared" ref="R17" si="24">SUM(W17,AA17,AE17,AG17)*30%</f>
        <v>468000</v>
      </c>
      <c r="S17" s="55" t="s">
        <v>10</v>
      </c>
      <c r="T17" s="56" t="s">
        <v>10</v>
      </c>
      <c r="U17" s="57" t="s">
        <v>10</v>
      </c>
      <c r="V17" s="58" t="s">
        <v>10</v>
      </c>
      <c r="W17" s="59" t="s">
        <v>10</v>
      </c>
      <c r="X17" s="60" t="s">
        <v>10</v>
      </c>
      <c r="Y17" s="56" t="s">
        <v>10</v>
      </c>
      <c r="Z17" s="56" t="s">
        <v>10</v>
      </c>
      <c r="AA17" s="61" t="s">
        <v>10</v>
      </c>
      <c r="AB17" s="60" t="s">
        <v>10</v>
      </c>
      <c r="AC17" s="56" t="s">
        <v>10</v>
      </c>
      <c r="AD17" s="62" t="s">
        <v>10</v>
      </c>
      <c r="AE17" s="61" t="s">
        <v>10</v>
      </c>
      <c r="AF17" s="64" t="s">
        <v>69</v>
      </c>
      <c r="AG17" s="65">
        <v>1560000</v>
      </c>
      <c r="AH17" s="23"/>
    </row>
    <row r="18" spans="1:34" ht="38.25" x14ac:dyDescent="0.2">
      <c r="A18" s="67">
        <v>4.0999999999999996</v>
      </c>
      <c r="B18" s="68" t="s">
        <v>72</v>
      </c>
      <c r="C18" s="69" t="s">
        <v>29</v>
      </c>
      <c r="D18" s="70"/>
      <c r="E18" s="71" t="s">
        <v>32</v>
      </c>
      <c r="F18" s="71" t="s">
        <v>32</v>
      </c>
      <c r="G18" s="71"/>
      <c r="H18" s="71"/>
      <c r="I18" s="71"/>
      <c r="J18" s="71"/>
      <c r="K18" s="71"/>
      <c r="L18" s="71" t="s">
        <v>32</v>
      </c>
      <c r="M18" s="71" t="s">
        <v>32</v>
      </c>
      <c r="N18" s="72" t="s">
        <v>42</v>
      </c>
      <c r="O18" s="73" t="s">
        <v>41</v>
      </c>
      <c r="P18" s="74">
        <f t="shared" si="4"/>
        <v>303420</v>
      </c>
      <c r="Q18" s="74">
        <f t="shared" si="2"/>
        <v>364104</v>
      </c>
      <c r="R18" s="74">
        <f>SUM(W18,AA18,AE18,AG18)*30%</f>
        <v>70020</v>
      </c>
      <c r="S18" s="75">
        <v>120</v>
      </c>
      <c r="T18" s="76">
        <v>4</v>
      </c>
      <c r="U18" s="76">
        <v>250</v>
      </c>
      <c r="V18" s="77">
        <f>S18*T18*80</f>
        <v>38400</v>
      </c>
      <c r="W18" s="78">
        <f t="shared" si="8"/>
        <v>158400</v>
      </c>
      <c r="X18" s="75">
        <v>25000</v>
      </c>
      <c r="Y18" s="76">
        <v>4</v>
      </c>
      <c r="Z18" s="76">
        <v>0.5</v>
      </c>
      <c r="AA18" s="79">
        <f t="shared" si="9"/>
        <v>50000</v>
      </c>
      <c r="AB18" s="75">
        <v>15</v>
      </c>
      <c r="AC18" s="76">
        <v>4</v>
      </c>
      <c r="AD18" s="80">
        <v>250</v>
      </c>
      <c r="AE18" s="81">
        <f t="shared" si="6"/>
        <v>15000</v>
      </c>
      <c r="AF18" s="82" t="s">
        <v>99</v>
      </c>
      <c r="AG18" s="83">
        <v>10000</v>
      </c>
      <c r="AH18" s="23"/>
    </row>
    <row r="19" spans="1:34" ht="52.5" customHeight="1" x14ac:dyDescent="0.2">
      <c r="A19" s="168">
        <v>5.0999999999999996</v>
      </c>
      <c r="B19" s="68" t="s">
        <v>96</v>
      </c>
      <c r="C19" s="69" t="s">
        <v>74</v>
      </c>
      <c r="D19" s="70"/>
      <c r="E19" s="71" t="s">
        <v>32</v>
      </c>
      <c r="F19" s="71" t="s">
        <v>32</v>
      </c>
      <c r="G19" s="71" t="s">
        <v>32</v>
      </c>
      <c r="H19" s="71" t="s">
        <v>32</v>
      </c>
      <c r="I19" s="71" t="s">
        <v>32</v>
      </c>
      <c r="J19" s="71"/>
      <c r="K19" s="71"/>
      <c r="L19" s="71"/>
      <c r="M19" s="84"/>
      <c r="N19" s="72" t="s">
        <v>42</v>
      </c>
      <c r="O19" s="73" t="s">
        <v>41</v>
      </c>
      <c r="P19" s="74">
        <f t="shared" si="4"/>
        <v>16055</v>
      </c>
      <c r="Q19" s="74">
        <f t="shared" si="2"/>
        <v>19266</v>
      </c>
      <c r="R19" s="74">
        <f t="shared" si="5"/>
        <v>3705</v>
      </c>
      <c r="S19" s="75">
        <v>20</v>
      </c>
      <c r="T19" s="76">
        <v>1</v>
      </c>
      <c r="U19" s="76">
        <v>250</v>
      </c>
      <c r="V19" s="77">
        <f t="shared" si="7"/>
        <v>1600</v>
      </c>
      <c r="W19" s="78">
        <f t="shared" si="8"/>
        <v>6600</v>
      </c>
      <c r="X19" s="75">
        <v>1500</v>
      </c>
      <c r="Y19" s="76">
        <v>1</v>
      </c>
      <c r="Z19" s="76">
        <v>0.5</v>
      </c>
      <c r="AA19" s="79">
        <f t="shared" si="9"/>
        <v>750</v>
      </c>
      <c r="AB19" s="75">
        <v>10</v>
      </c>
      <c r="AC19" s="76">
        <v>1</v>
      </c>
      <c r="AD19" s="80">
        <v>250</v>
      </c>
      <c r="AE19" s="81">
        <f t="shared" si="6"/>
        <v>2500</v>
      </c>
      <c r="AF19" s="82" t="s">
        <v>108</v>
      </c>
      <c r="AG19" s="83">
        <v>2500</v>
      </c>
      <c r="AH19" s="23"/>
    </row>
    <row r="20" spans="1:34" ht="57.75" customHeight="1" x14ac:dyDescent="0.2">
      <c r="A20" s="169"/>
      <c r="B20" s="68" t="s">
        <v>96</v>
      </c>
      <c r="C20" s="69" t="s">
        <v>37</v>
      </c>
      <c r="D20" s="70"/>
      <c r="E20" s="71" t="s">
        <v>32</v>
      </c>
      <c r="F20" s="71" t="s">
        <v>32</v>
      </c>
      <c r="G20" s="71" t="s">
        <v>32</v>
      </c>
      <c r="H20" s="71" t="s">
        <v>32</v>
      </c>
      <c r="I20" s="71" t="s">
        <v>32</v>
      </c>
      <c r="J20" s="71"/>
      <c r="K20" s="71"/>
      <c r="L20" s="71"/>
      <c r="M20" s="84"/>
      <c r="N20" s="72" t="s">
        <v>42</v>
      </c>
      <c r="O20" s="73" t="s">
        <v>41</v>
      </c>
      <c r="P20" s="74">
        <f t="shared" ref="P20:P21" si="25">SUM(R20,W20,AA20,AE20,AG20)</f>
        <v>21970</v>
      </c>
      <c r="Q20" s="74">
        <f t="shared" si="2"/>
        <v>26364</v>
      </c>
      <c r="R20" s="74">
        <f t="shared" ref="R20:R21" si="26">SUM(W20,AA20,AE20,AG20)*30%</f>
        <v>5070</v>
      </c>
      <c r="S20" s="75">
        <v>30</v>
      </c>
      <c r="T20" s="76">
        <v>1</v>
      </c>
      <c r="U20" s="76">
        <v>250</v>
      </c>
      <c r="V20" s="77">
        <f t="shared" ref="V20" si="27">S20*T20*80</f>
        <v>2400</v>
      </c>
      <c r="W20" s="78">
        <f t="shared" ref="W20:W21" si="28">U20*T20*S20+(V20)</f>
        <v>9900</v>
      </c>
      <c r="X20" s="75">
        <v>4000</v>
      </c>
      <c r="Y20" s="76">
        <v>1</v>
      </c>
      <c r="Z20" s="76">
        <v>0.5</v>
      </c>
      <c r="AA20" s="79">
        <f t="shared" ref="AA20:AA21" si="29">Z20*Y20*X20</f>
        <v>2000</v>
      </c>
      <c r="AB20" s="75">
        <v>10</v>
      </c>
      <c r="AC20" s="76">
        <v>1</v>
      </c>
      <c r="AD20" s="80">
        <v>250</v>
      </c>
      <c r="AE20" s="81">
        <f t="shared" ref="AE20:AE21" si="30">AD20*AC20*AB20</f>
        <v>2500</v>
      </c>
      <c r="AF20" s="82" t="s">
        <v>108</v>
      </c>
      <c r="AG20" s="83">
        <v>2500</v>
      </c>
      <c r="AH20" s="23"/>
    </row>
    <row r="21" spans="1:34" ht="53.25" customHeight="1" x14ac:dyDescent="0.2">
      <c r="A21" s="169"/>
      <c r="B21" s="68" t="s">
        <v>96</v>
      </c>
      <c r="C21" s="69" t="s">
        <v>73</v>
      </c>
      <c r="D21" s="70"/>
      <c r="E21" s="71" t="s">
        <v>32</v>
      </c>
      <c r="F21" s="71" t="s">
        <v>32</v>
      </c>
      <c r="G21" s="71" t="s">
        <v>32</v>
      </c>
      <c r="H21" s="71" t="s">
        <v>32</v>
      </c>
      <c r="I21" s="71" t="s">
        <v>32</v>
      </c>
      <c r="J21" s="71"/>
      <c r="K21" s="71"/>
      <c r="L21" s="71"/>
      <c r="M21" s="84"/>
      <c r="N21" s="72" t="s">
        <v>42</v>
      </c>
      <c r="O21" s="73" t="s">
        <v>41</v>
      </c>
      <c r="P21" s="74">
        <f t="shared" si="25"/>
        <v>21970</v>
      </c>
      <c r="Q21" s="74">
        <f t="shared" si="2"/>
        <v>26364</v>
      </c>
      <c r="R21" s="74">
        <f t="shared" si="26"/>
        <v>5070</v>
      </c>
      <c r="S21" s="75">
        <v>30</v>
      </c>
      <c r="T21" s="76">
        <v>1</v>
      </c>
      <c r="U21" s="76">
        <v>250</v>
      </c>
      <c r="V21" s="77">
        <f t="shared" ref="V21" si="31">S21*T21*80</f>
        <v>2400</v>
      </c>
      <c r="W21" s="78">
        <f t="shared" si="28"/>
        <v>9900</v>
      </c>
      <c r="X21" s="75">
        <v>4000</v>
      </c>
      <c r="Y21" s="76">
        <v>1</v>
      </c>
      <c r="Z21" s="76">
        <v>0.5</v>
      </c>
      <c r="AA21" s="79">
        <f t="shared" si="29"/>
        <v>2000</v>
      </c>
      <c r="AB21" s="75">
        <v>10</v>
      </c>
      <c r="AC21" s="76">
        <v>1</v>
      </c>
      <c r="AD21" s="80">
        <v>250</v>
      </c>
      <c r="AE21" s="81">
        <f t="shared" si="30"/>
        <v>2500</v>
      </c>
      <c r="AF21" s="82" t="s">
        <v>108</v>
      </c>
      <c r="AG21" s="83">
        <v>2500</v>
      </c>
      <c r="AH21" s="23"/>
    </row>
    <row r="22" spans="1:34" ht="47.25" customHeight="1" x14ac:dyDescent="0.2">
      <c r="A22" s="169"/>
      <c r="B22" s="68" t="s">
        <v>96</v>
      </c>
      <c r="C22" s="69" t="s">
        <v>75</v>
      </c>
      <c r="D22" s="70"/>
      <c r="E22" s="71" t="s">
        <v>32</v>
      </c>
      <c r="F22" s="71" t="s">
        <v>32</v>
      </c>
      <c r="G22" s="71" t="s">
        <v>32</v>
      </c>
      <c r="H22" s="71" t="s">
        <v>32</v>
      </c>
      <c r="I22" s="71" t="s">
        <v>32</v>
      </c>
      <c r="J22" s="71"/>
      <c r="K22" s="71"/>
      <c r="L22" s="71"/>
      <c r="M22" s="84"/>
      <c r="N22" s="72" t="s">
        <v>42</v>
      </c>
      <c r="O22" s="73" t="s">
        <v>41</v>
      </c>
      <c r="P22" s="74">
        <f t="shared" ref="P22:P23" si="32">SUM(R22,W22,AA22,AE22,AG22)</f>
        <v>21320</v>
      </c>
      <c r="Q22" s="74">
        <f t="shared" ref="Q22:Q23" si="33">P22*1.2</f>
        <v>25584</v>
      </c>
      <c r="R22" s="74">
        <f t="shared" ref="R22:R23" si="34">SUM(W22,AA22,AE22,AG22)*30%</f>
        <v>4920</v>
      </c>
      <c r="S22" s="75">
        <v>30</v>
      </c>
      <c r="T22" s="76">
        <v>1</v>
      </c>
      <c r="U22" s="76">
        <v>250</v>
      </c>
      <c r="V22" s="77">
        <f t="shared" ref="V22:V23" si="35">S22*T22*80</f>
        <v>2400</v>
      </c>
      <c r="W22" s="78">
        <f t="shared" ref="W22:W23" si="36">U22*T22*S22+(V22)</f>
        <v>9900</v>
      </c>
      <c r="X22" s="75">
        <v>3000</v>
      </c>
      <c r="Y22" s="76">
        <v>1</v>
      </c>
      <c r="Z22" s="76">
        <v>0.5</v>
      </c>
      <c r="AA22" s="79">
        <f t="shared" ref="AA22:AA23" si="37">Z22*Y22*X22</f>
        <v>1500</v>
      </c>
      <c r="AB22" s="75">
        <v>10</v>
      </c>
      <c r="AC22" s="76">
        <v>1</v>
      </c>
      <c r="AD22" s="80">
        <v>250</v>
      </c>
      <c r="AE22" s="81">
        <f t="shared" ref="AE22:AE23" si="38">AD22*AC22*AB22</f>
        <v>2500</v>
      </c>
      <c r="AF22" s="82" t="s">
        <v>108</v>
      </c>
      <c r="AG22" s="83">
        <v>2500</v>
      </c>
      <c r="AH22" s="23"/>
    </row>
    <row r="23" spans="1:34" ht="48.75" customHeight="1" x14ac:dyDescent="0.2">
      <c r="A23" s="170"/>
      <c r="B23" s="68" t="s">
        <v>96</v>
      </c>
      <c r="C23" s="69" t="s">
        <v>76</v>
      </c>
      <c r="D23" s="70"/>
      <c r="E23" s="71" t="s">
        <v>32</v>
      </c>
      <c r="F23" s="71" t="s">
        <v>32</v>
      </c>
      <c r="G23" s="71" t="s">
        <v>32</v>
      </c>
      <c r="H23" s="71" t="s">
        <v>32</v>
      </c>
      <c r="I23" s="71" t="s">
        <v>32</v>
      </c>
      <c r="J23" s="71"/>
      <c r="K23" s="71"/>
      <c r="L23" s="71"/>
      <c r="M23" s="84"/>
      <c r="N23" s="72" t="s">
        <v>42</v>
      </c>
      <c r="O23" s="73" t="s">
        <v>41</v>
      </c>
      <c r="P23" s="74">
        <f t="shared" si="32"/>
        <v>21320</v>
      </c>
      <c r="Q23" s="74">
        <f t="shared" si="33"/>
        <v>25584</v>
      </c>
      <c r="R23" s="74">
        <f t="shared" si="34"/>
        <v>4920</v>
      </c>
      <c r="S23" s="75">
        <v>30</v>
      </c>
      <c r="T23" s="76">
        <v>1</v>
      </c>
      <c r="U23" s="76">
        <v>250</v>
      </c>
      <c r="V23" s="77">
        <f t="shared" si="35"/>
        <v>2400</v>
      </c>
      <c r="W23" s="78">
        <f t="shared" si="36"/>
        <v>9900</v>
      </c>
      <c r="X23" s="75">
        <v>3000</v>
      </c>
      <c r="Y23" s="76">
        <v>1</v>
      </c>
      <c r="Z23" s="76">
        <v>0.5</v>
      </c>
      <c r="AA23" s="79">
        <f t="shared" si="37"/>
        <v>1500</v>
      </c>
      <c r="AB23" s="75">
        <v>10</v>
      </c>
      <c r="AC23" s="76">
        <v>1</v>
      </c>
      <c r="AD23" s="80">
        <v>250</v>
      </c>
      <c r="AE23" s="81">
        <f t="shared" si="38"/>
        <v>2500</v>
      </c>
      <c r="AF23" s="82" t="s">
        <v>108</v>
      </c>
      <c r="AG23" s="83">
        <v>2500</v>
      </c>
      <c r="AH23" s="23"/>
    </row>
    <row r="24" spans="1:34" ht="53.25" customHeight="1" x14ac:dyDescent="0.2">
      <c r="A24" s="67">
        <v>5.2</v>
      </c>
      <c r="B24" s="68" t="s">
        <v>20</v>
      </c>
      <c r="C24" s="69" t="s">
        <v>29</v>
      </c>
      <c r="D24" s="70"/>
      <c r="E24" s="71" t="s">
        <v>30</v>
      </c>
      <c r="F24" s="71" t="s">
        <v>30</v>
      </c>
      <c r="G24" s="71" t="s">
        <v>30</v>
      </c>
      <c r="H24" s="71" t="s">
        <v>30</v>
      </c>
      <c r="I24" s="71"/>
      <c r="J24" s="71"/>
      <c r="K24" s="71"/>
      <c r="L24" s="71"/>
      <c r="M24" s="84"/>
      <c r="N24" s="72" t="s">
        <v>42</v>
      </c>
      <c r="O24" s="73" t="s">
        <v>41</v>
      </c>
      <c r="P24" s="74">
        <f t="shared" si="4"/>
        <v>97630</v>
      </c>
      <c r="Q24" s="74">
        <f t="shared" si="2"/>
        <v>117156</v>
      </c>
      <c r="R24" s="74">
        <f t="shared" si="5"/>
        <v>22530</v>
      </c>
      <c r="S24" s="75">
        <v>40</v>
      </c>
      <c r="T24" s="76">
        <v>3</v>
      </c>
      <c r="U24" s="76">
        <v>250</v>
      </c>
      <c r="V24" s="77">
        <f t="shared" si="7"/>
        <v>9600</v>
      </c>
      <c r="W24" s="78">
        <f t="shared" si="8"/>
        <v>39600</v>
      </c>
      <c r="X24" s="75">
        <v>4000</v>
      </c>
      <c r="Y24" s="76">
        <v>3</v>
      </c>
      <c r="Z24" s="76">
        <v>0.5</v>
      </c>
      <c r="AA24" s="79">
        <f t="shared" si="9"/>
        <v>6000</v>
      </c>
      <c r="AB24" s="75">
        <v>30</v>
      </c>
      <c r="AC24" s="76">
        <v>3</v>
      </c>
      <c r="AD24" s="80">
        <v>250</v>
      </c>
      <c r="AE24" s="81">
        <f t="shared" si="6"/>
        <v>22500</v>
      </c>
      <c r="AF24" s="82" t="s">
        <v>108</v>
      </c>
      <c r="AG24" s="83">
        <v>7000</v>
      </c>
      <c r="AH24" s="23"/>
    </row>
    <row r="25" spans="1:34" ht="63.75" x14ac:dyDescent="0.2">
      <c r="A25" s="67">
        <v>6.1</v>
      </c>
      <c r="B25" s="68" t="s">
        <v>21</v>
      </c>
      <c r="C25" s="69" t="s">
        <v>87</v>
      </c>
      <c r="D25" s="70" t="s">
        <v>32</v>
      </c>
      <c r="E25" s="71"/>
      <c r="F25" s="71"/>
      <c r="G25" s="71"/>
      <c r="H25" s="71"/>
      <c r="I25" s="71"/>
      <c r="J25" s="71"/>
      <c r="K25" s="71"/>
      <c r="L25" s="71"/>
      <c r="M25" s="84" t="s">
        <v>32</v>
      </c>
      <c r="N25" s="72" t="s">
        <v>39</v>
      </c>
      <c r="O25" s="73" t="s">
        <v>41</v>
      </c>
      <c r="P25" s="74">
        <f t="shared" si="4"/>
        <v>60840</v>
      </c>
      <c r="Q25" s="74">
        <f t="shared" si="2"/>
        <v>73008</v>
      </c>
      <c r="R25" s="74">
        <f t="shared" si="5"/>
        <v>14040</v>
      </c>
      <c r="S25" s="75">
        <v>30</v>
      </c>
      <c r="T25" s="76">
        <v>2</v>
      </c>
      <c r="U25" s="76">
        <v>250</v>
      </c>
      <c r="V25" s="77">
        <f t="shared" si="7"/>
        <v>4800</v>
      </c>
      <c r="W25" s="78">
        <f t="shared" si="8"/>
        <v>19800</v>
      </c>
      <c r="X25" s="75">
        <v>10000</v>
      </c>
      <c r="Y25" s="76">
        <v>2</v>
      </c>
      <c r="Z25" s="76">
        <v>0.5</v>
      </c>
      <c r="AA25" s="79">
        <f t="shared" si="9"/>
        <v>10000</v>
      </c>
      <c r="AB25" s="75">
        <v>30</v>
      </c>
      <c r="AC25" s="76">
        <v>2</v>
      </c>
      <c r="AD25" s="80">
        <v>250</v>
      </c>
      <c r="AE25" s="81">
        <f t="shared" si="6"/>
        <v>15000</v>
      </c>
      <c r="AF25" s="75" t="s">
        <v>38</v>
      </c>
      <c r="AG25" s="83">
        <v>2000</v>
      </c>
      <c r="AH25" s="23"/>
    </row>
    <row r="26" spans="1:34" ht="63.75" x14ac:dyDescent="0.2">
      <c r="A26" s="85">
        <v>7.1</v>
      </c>
      <c r="B26" s="86" t="s">
        <v>88</v>
      </c>
      <c r="C26" s="87" t="s">
        <v>29</v>
      </c>
      <c r="D26" s="88" t="s">
        <v>32</v>
      </c>
      <c r="E26" s="89" t="s">
        <v>32</v>
      </c>
      <c r="F26" s="89" t="s">
        <v>32</v>
      </c>
      <c r="G26" s="89" t="s">
        <v>32</v>
      </c>
      <c r="H26" s="89" t="s">
        <v>32</v>
      </c>
      <c r="I26" s="89" t="s">
        <v>32</v>
      </c>
      <c r="J26" s="89"/>
      <c r="K26" s="89"/>
      <c r="L26" s="89"/>
      <c r="M26" s="90"/>
      <c r="N26" s="91" t="s">
        <v>44</v>
      </c>
      <c r="O26" s="92" t="s">
        <v>41</v>
      </c>
      <c r="P26" s="93">
        <f>SUM(R26,W26,AA26,AE26,AG26)</f>
        <v>46800</v>
      </c>
      <c r="Q26" s="93">
        <f t="shared" si="2"/>
        <v>56160</v>
      </c>
      <c r="R26" s="93">
        <f>SUM(W26,AA26,AE26,AG26)*30%</f>
        <v>10800</v>
      </c>
      <c r="S26" s="94" t="s">
        <v>10</v>
      </c>
      <c r="T26" s="95" t="s">
        <v>10</v>
      </c>
      <c r="U26" s="95" t="s">
        <v>10</v>
      </c>
      <c r="V26" s="96" t="s">
        <v>10</v>
      </c>
      <c r="W26" s="97" t="s">
        <v>10</v>
      </c>
      <c r="X26" s="94" t="s">
        <v>10</v>
      </c>
      <c r="Y26" s="95" t="s">
        <v>10</v>
      </c>
      <c r="Z26" s="95" t="s">
        <v>10</v>
      </c>
      <c r="AA26" s="98" t="s">
        <v>10</v>
      </c>
      <c r="AB26" s="94">
        <v>24</v>
      </c>
      <c r="AC26" s="95">
        <v>6</v>
      </c>
      <c r="AD26" s="99">
        <v>250</v>
      </c>
      <c r="AE26" s="100">
        <f t="shared" si="6"/>
        <v>36000</v>
      </c>
      <c r="AF26" s="94"/>
      <c r="AG26" s="101"/>
      <c r="AH26" s="23"/>
    </row>
    <row r="27" spans="1:34" ht="50.25" customHeight="1" x14ac:dyDescent="0.2">
      <c r="A27" s="165">
        <v>7.2</v>
      </c>
      <c r="B27" s="86" t="s">
        <v>22</v>
      </c>
      <c r="C27" s="87" t="s">
        <v>89</v>
      </c>
      <c r="D27" s="88"/>
      <c r="E27" s="89" t="s">
        <v>32</v>
      </c>
      <c r="F27" s="89" t="s">
        <v>32</v>
      </c>
      <c r="G27" s="89" t="s">
        <v>32</v>
      </c>
      <c r="H27" s="89" t="s">
        <v>32</v>
      </c>
      <c r="I27" s="89" t="s">
        <v>32</v>
      </c>
      <c r="J27" s="89" t="s">
        <v>32</v>
      </c>
      <c r="K27" s="89" t="s">
        <v>32</v>
      </c>
      <c r="L27" s="89" t="s">
        <v>32</v>
      </c>
      <c r="M27" s="90"/>
      <c r="N27" s="91" t="s">
        <v>43</v>
      </c>
      <c r="O27" s="92" t="s">
        <v>41</v>
      </c>
      <c r="P27" s="93">
        <f t="shared" ref="P27:P37" si="39">SUM(R27,W27,AA27,AE27,AG27)</f>
        <v>59800</v>
      </c>
      <c r="Q27" s="93">
        <f t="shared" si="2"/>
        <v>71760</v>
      </c>
      <c r="R27" s="93">
        <f t="shared" ref="R27:R37" si="40">SUM(W27,AA27,AE27,AG27)*30%</f>
        <v>13800</v>
      </c>
      <c r="S27" s="94">
        <v>10</v>
      </c>
      <c r="T27" s="95">
        <v>5</v>
      </c>
      <c r="U27" s="95">
        <v>250</v>
      </c>
      <c r="V27" s="102">
        <f t="shared" si="7"/>
        <v>4000</v>
      </c>
      <c r="W27" s="97">
        <f t="shared" si="8"/>
        <v>16500</v>
      </c>
      <c r="X27" s="94">
        <v>1000</v>
      </c>
      <c r="Y27" s="95">
        <v>5</v>
      </c>
      <c r="Z27" s="95">
        <v>0.5</v>
      </c>
      <c r="AA27" s="98">
        <f>Z27*Y27*X27</f>
        <v>2500</v>
      </c>
      <c r="AB27" s="94">
        <v>20</v>
      </c>
      <c r="AC27" s="95">
        <v>5</v>
      </c>
      <c r="AD27" s="99">
        <v>250</v>
      </c>
      <c r="AE27" s="100">
        <f t="shared" ref="AE27:AE37" si="41">AD27*AC27*AB27</f>
        <v>25000</v>
      </c>
      <c r="AF27" s="103" t="s">
        <v>67</v>
      </c>
      <c r="AG27" s="101">
        <f>400*5</f>
        <v>2000</v>
      </c>
      <c r="AH27" s="23"/>
    </row>
    <row r="28" spans="1:34" ht="50.25" customHeight="1" x14ac:dyDescent="0.2">
      <c r="A28" s="166"/>
      <c r="B28" s="86" t="s">
        <v>22</v>
      </c>
      <c r="C28" s="87" t="s">
        <v>90</v>
      </c>
      <c r="D28" s="88"/>
      <c r="E28" s="89" t="s">
        <v>32</v>
      </c>
      <c r="F28" s="89" t="s">
        <v>32</v>
      </c>
      <c r="G28" s="89" t="s">
        <v>32</v>
      </c>
      <c r="H28" s="89" t="s">
        <v>32</v>
      </c>
      <c r="I28" s="89" t="s">
        <v>32</v>
      </c>
      <c r="J28" s="89" t="s">
        <v>32</v>
      </c>
      <c r="K28" s="89" t="s">
        <v>32</v>
      </c>
      <c r="L28" s="89" t="s">
        <v>32</v>
      </c>
      <c r="M28" s="90"/>
      <c r="N28" s="91" t="s">
        <v>43</v>
      </c>
      <c r="O28" s="92" t="s">
        <v>41</v>
      </c>
      <c r="P28" s="93">
        <f t="shared" ref="P28:P29" si="42">SUM(R28,W28,AA28,AE28,AG28)</f>
        <v>59800</v>
      </c>
      <c r="Q28" s="93">
        <f t="shared" si="2"/>
        <v>71760</v>
      </c>
      <c r="R28" s="93">
        <f t="shared" ref="R28:R29" si="43">SUM(W28,AA28,AE28,AG28)*30%</f>
        <v>13800</v>
      </c>
      <c r="S28" s="94">
        <v>10</v>
      </c>
      <c r="T28" s="95">
        <v>5</v>
      </c>
      <c r="U28" s="95">
        <v>250</v>
      </c>
      <c r="V28" s="102">
        <f t="shared" ref="V28:V29" si="44">S28*T28*80</f>
        <v>4000</v>
      </c>
      <c r="W28" s="97">
        <f t="shared" ref="W28:W29" si="45">U28*T28*S28+(V28)</f>
        <v>16500</v>
      </c>
      <c r="X28" s="94">
        <v>1000</v>
      </c>
      <c r="Y28" s="95">
        <v>5</v>
      </c>
      <c r="Z28" s="95">
        <v>0.5</v>
      </c>
      <c r="AA28" s="98">
        <f t="shared" ref="AA28:AA29" si="46">Z28*Y28*X28</f>
        <v>2500</v>
      </c>
      <c r="AB28" s="94">
        <v>20</v>
      </c>
      <c r="AC28" s="95">
        <v>5</v>
      </c>
      <c r="AD28" s="99">
        <v>250</v>
      </c>
      <c r="AE28" s="100">
        <f t="shared" ref="AE28:AE29" si="47">AD28*AC28*AB28</f>
        <v>25000</v>
      </c>
      <c r="AF28" s="103" t="s">
        <v>67</v>
      </c>
      <c r="AG28" s="101">
        <f t="shared" ref="AG28:AG29" si="48">400*5</f>
        <v>2000</v>
      </c>
      <c r="AH28" s="23"/>
    </row>
    <row r="29" spans="1:34" ht="50.25" customHeight="1" x14ac:dyDescent="0.2">
      <c r="A29" s="167"/>
      <c r="B29" s="86" t="s">
        <v>22</v>
      </c>
      <c r="C29" s="87" t="s">
        <v>91</v>
      </c>
      <c r="D29" s="88"/>
      <c r="E29" s="89" t="s">
        <v>32</v>
      </c>
      <c r="F29" s="89" t="s">
        <v>32</v>
      </c>
      <c r="G29" s="89" t="s">
        <v>32</v>
      </c>
      <c r="H29" s="89" t="s">
        <v>32</v>
      </c>
      <c r="I29" s="89" t="s">
        <v>32</v>
      </c>
      <c r="J29" s="89" t="s">
        <v>32</v>
      </c>
      <c r="K29" s="89" t="s">
        <v>32</v>
      </c>
      <c r="L29" s="89" t="s">
        <v>32</v>
      </c>
      <c r="M29" s="90"/>
      <c r="N29" s="91" t="s">
        <v>43</v>
      </c>
      <c r="O29" s="92" t="s">
        <v>41</v>
      </c>
      <c r="P29" s="93">
        <f t="shared" si="42"/>
        <v>59800</v>
      </c>
      <c r="Q29" s="93">
        <f t="shared" si="2"/>
        <v>71760</v>
      </c>
      <c r="R29" s="93">
        <f t="shared" si="43"/>
        <v>13800</v>
      </c>
      <c r="S29" s="94">
        <v>10</v>
      </c>
      <c r="T29" s="95">
        <v>5</v>
      </c>
      <c r="U29" s="95">
        <v>250</v>
      </c>
      <c r="V29" s="102">
        <f t="shared" si="44"/>
        <v>4000</v>
      </c>
      <c r="W29" s="97">
        <f t="shared" si="45"/>
        <v>16500</v>
      </c>
      <c r="X29" s="94">
        <v>1000</v>
      </c>
      <c r="Y29" s="95">
        <v>5</v>
      </c>
      <c r="Z29" s="95">
        <v>0.5</v>
      </c>
      <c r="AA29" s="98">
        <f t="shared" si="46"/>
        <v>2500</v>
      </c>
      <c r="AB29" s="94">
        <v>20</v>
      </c>
      <c r="AC29" s="95">
        <v>5</v>
      </c>
      <c r="AD29" s="99">
        <v>250</v>
      </c>
      <c r="AE29" s="100">
        <f t="shared" si="47"/>
        <v>25000</v>
      </c>
      <c r="AF29" s="103" t="s">
        <v>67</v>
      </c>
      <c r="AG29" s="101">
        <f t="shared" si="48"/>
        <v>2000</v>
      </c>
      <c r="AH29" s="23"/>
    </row>
    <row r="30" spans="1:34" ht="76.5" x14ac:dyDescent="0.2">
      <c r="A30" s="85">
        <v>7.3</v>
      </c>
      <c r="B30" s="86" t="s">
        <v>92</v>
      </c>
      <c r="C30" s="87" t="s">
        <v>97</v>
      </c>
      <c r="D30" s="88"/>
      <c r="E30" s="89"/>
      <c r="F30" s="89"/>
      <c r="G30" s="89"/>
      <c r="H30" s="89"/>
      <c r="I30" s="89"/>
      <c r="J30" s="89" t="s">
        <v>32</v>
      </c>
      <c r="K30" s="89" t="s">
        <v>32</v>
      </c>
      <c r="L30" s="89" t="s">
        <v>32</v>
      </c>
      <c r="M30" s="89" t="s">
        <v>32</v>
      </c>
      <c r="N30" s="91" t="s">
        <v>43</v>
      </c>
      <c r="O30" s="92" t="s">
        <v>41</v>
      </c>
      <c r="P30" s="93">
        <f t="shared" si="39"/>
        <v>21216</v>
      </c>
      <c r="Q30" s="93">
        <f t="shared" si="2"/>
        <v>25459.200000000001</v>
      </c>
      <c r="R30" s="93">
        <f t="shared" si="40"/>
        <v>4896</v>
      </c>
      <c r="S30" s="94">
        <v>30</v>
      </c>
      <c r="T30" s="95">
        <v>1</v>
      </c>
      <c r="U30" s="95">
        <v>250</v>
      </c>
      <c r="V30" s="102">
        <f t="shared" ref="V30:V33" si="49">S30*T30*80</f>
        <v>2400</v>
      </c>
      <c r="W30" s="97">
        <f t="shared" ref="W30:W33" si="50">U30*T30*S30+(V30)</f>
        <v>9900</v>
      </c>
      <c r="X30" s="94">
        <v>7000</v>
      </c>
      <c r="Y30" s="95">
        <v>1</v>
      </c>
      <c r="Z30" s="95">
        <v>0.5</v>
      </c>
      <c r="AA30" s="98">
        <f t="shared" ref="AA30:AA34" si="51">Z30*Y30*X30</f>
        <v>3500</v>
      </c>
      <c r="AB30" s="94">
        <v>10</v>
      </c>
      <c r="AC30" s="95">
        <v>1</v>
      </c>
      <c r="AD30" s="99">
        <v>250</v>
      </c>
      <c r="AE30" s="100">
        <f t="shared" si="41"/>
        <v>2500</v>
      </c>
      <c r="AF30" s="103" t="s">
        <v>67</v>
      </c>
      <c r="AG30" s="101">
        <v>420</v>
      </c>
      <c r="AH30" s="23"/>
    </row>
    <row r="31" spans="1:34" ht="153" x14ac:dyDescent="0.2">
      <c r="A31" s="85">
        <v>7.4</v>
      </c>
      <c r="B31" s="86" t="s">
        <v>23</v>
      </c>
      <c r="C31" s="87" t="s">
        <v>29</v>
      </c>
      <c r="D31" s="88"/>
      <c r="E31" s="89" t="s">
        <v>32</v>
      </c>
      <c r="F31" s="89" t="s">
        <v>32</v>
      </c>
      <c r="G31" s="89" t="s">
        <v>32</v>
      </c>
      <c r="H31" s="89" t="s">
        <v>32</v>
      </c>
      <c r="I31" s="89"/>
      <c r="J31" s="89"/>
      <c r="K31" s="89"/>
      <c r="L31" s="89"/>
      <c r="M31" s="90"/>
      <c r="N31" s="91" t="s">
        <v>43</v>
      </c>
      <c r="O31" s="92" t="s">
        <v>41</v>
      </c>
      <c r="P31" s="93">
        <f t="shared" si="39"/>
        <v>23595</v>
      </c>
      <c r="Q31" s="93">
        <f t="shared" si="2"/>
        <v>28314</v>
      </c>
      <c r="R31" s="93">
        <f t="shared" si="40"/>
        <v>5445</v>
      </c>
      <c r="S31" s="104">
        <v>5</v>
      </c>
      <c r="T31" s="105">
        <v>1</v>
      </c>
      <c r="U31" s="106">
        <v>250</v>
      </c>
      <c r="V31" s="107">
        <f t="shared" si="49"/>
        <v>400</v>
      </c>
      <c r="W31" s="108">
        <f t="shared" si="50"/>
        <v>1650</v>
      </c>
      <c r="X31" s="109">
        <v>1000</v>
      </c>
      <c r="Y31" s="105">
        <v>1</v>
      </c>
      <c r="Z31" s="105">
        <v>0.5</v>
      </c>
      <c r="AA31" s="110">
        <f t="shared" si="51"/>
        <v>500</v>
      </c>
      <c r="AB31" s="94">
        <v>40</v>
      </c>
      <c r="AC31" s="95">
        <v>1</v>
      </c>
      <c r="AD31" s="99">
        <v>250</v>
      </c>
      <c r="AE31" s="100">
        <f t="shared" si="41"/>
        <v>10000</v>
      </c>
      <c r="AF31" s="103" t="s">
        <v>98</v>
      </c>
      <c r="AG31" s="101">
        <v>6000</v>
      </c>
      <c r="AH31" s="23"/>
    </row>
    <row r="32" spans="1:34" ht="114.75" x14ac:dyDescent="0.2">
      <c r="A32" s="85">
        <v>7.5</v>
      </c>
      <c r="B32" s="86" t="s">
        <v>24</v>
      </c>
      <c r="C32" s="87" t="s">
        <v>93</v>
      </c>
      <c r="D32" s="88"/>
      <c r="E32" s="89" t="s">
        <v>32</v>
      </c>
      <c r="F32" s="89" t="s">
        <v>32</v>
      </c>
      <c r="G32" s="89" t="s">
        <v>32</v>
      </c>
      <c r="H32" s="89" t="s">
        <v>32</v>
      </c>
      <c r="I32" s="89" t="s">
        <v>32</v>
      </c>
      <c r="J32" s="89" t="s">
        <v>32</v>
      </c>
      <c r="K32" s="89" t="s">
        <v>32</v>
      </c>
      <c r="L32" s="89" t="s">
        <v>32</v>
      </c>
      <c r="M32" s="90"/>
      <c r="N32" s="91" t="s">
        <v>47</v>
      </c>
      <c r="O32" s="92" t="s">
        <v>41</v>
      </c>
      <c r="P32" s="93">
        <f t="shared" si="39"/>
        <v>49218</v>
      </c>
      <c r="Q32" s="93">
        <f t="shared" si="2"/>
        <v>59061.599999999999</v>
      </c>
      <c r="R32" s="93">
        <f t="shared" si="40"/>
        <v>11358</v>
      </c>
      <c r="S32" s="94">
        <v>42</v>
      </c>
      <c r="T32" s="95">
        <v>1</v>
      </c>
      <c r="U32" s="95">
        <v>250</v>
      </c>
      <c r="V32" s="102">
        <f t="shared" si="49"/>
        <v>3360</v>
      </c>
      <c r="W32" s="97">
        <f t="shared" si="50"/>
        <v>13860</v>
      </c>
      <c r="X32" s="94">
        <v>7000</v>
      </c>
      <c r="Y32" s="95">
        <v>1</v>
      </c>
      <c r="Z32" s="95">
        <v>0.5</v>
      </c>
      <c r="AA32" s="98">
        <f t="shared" si="51"/>
        <v>3500</v>
      </c>
      <c r="AB32" s="94">
        <v>10</v>
      </c>
      <c r="AC32" s="95">
        <v>5</v>
      </c>
      <c r="AD32" s="99">
        <v>250</v>
      </c>
      <c r="AE32" s="100">
        <f t="shared" si="41"/>
        <v>12500</v>
      </c>
      <c r="AF32" s="103" t="s">
        <v>55</v>
      </c>
      <c r="AG32" s="101">
        <v>8000</v>
      </c>
      <c r="AH32" s="23"/>
    </row>
    <row r="33" spans="1:34" ht="62.25" customHeight="1" x14ac:dyDescent="0.2">
      <c r="A33" s="85">
        <v>7.6</v>
      </c>
      <c r="B33" s="86" t="s">
        <v>25</v>
      </c>
      <c r="C33" s="87" t="s">
        <v>29</v>
      </c>
      <c r="D33" s="88"/>
      <c r="E33" s="89"/>
      <c r="F33" s="89" t="s">
        <v>32</v>
      </c>
      <c r="G33" s="89" t="s">
        <v>32</v>
      </c>
      <c r="H33" s="89" t="s">
        <v>32</v>
      </c>
      <c r="I33" s="89" t="s">
        <v>32</v>
      </c>
      <c r="J33" s="89" t="s">
        <v>32</v>
      </c>
      <c r="K33" s="89"/>
      <c r="L33" s="89"/>
      <c r="M33" s="90"/>
      <c r="N33" s="91" t="s">
        <v>61</v>
      </c>
      <c r="O33" s="92" t="s">
        <v>41</v>
      </c>
      <c r="P33" s="93">
        <f t="shared" si="39"/>
        <v>52533</v>
      </c>
      <c r="Q33" s="93">
        <f t="shared" si="2"/>
        <v>63039.6</v>
      </c>
      <c r="R33" s="93">
        <f t="shared" si="40"/>
        <v>12123</v>
      </c>
      <c r="S33" s="94">
        <v>9</v>
      </c>
      <c r="T33" s="95">
        <v>3</v>
      </c>
      <c r="U33" s="95">
        <v>250</v>
      </c>
      <c r="V33" s="102">
        <f t="shared" si="49"/>
        <v>2160</v>
      </c>
      <c r="W33" s="97">
        <f t="shared" si="50"/>
        <v>8910</v>
      </c>
      <c r="X33" s="94">
        <v>1000</v>
      </c>
      <c r="Y33" s="95">
        <v>3</v>
      </c>
      <c r="Z33" s="95">
        <v>0.5</v>
      </c>
      <c r="AA33" s="98">
        <f t="shared" si="51"/>
        <v>1500</v>
      </c>
      <c r="AB33" s="94">
        <v>20</v>
      </c>
      <c r="AC33" s="95">
        <v>3</v>
      </c>
      <c r="AD33" s="99">
        <v>250</v>
      </c>
      <c r="AE33" s="100">
        <f t="shared" si="41"/>
        <v>15000</v>
      </c>
      <c r="AF33" s="103" t="s">
        <v>54</v>
      </c>
      <c r="AG33" s="101">
        <v>15000</v>
      </c>
      <c r="AH33" s="23"/>
    </row>
    <row r="34" spans="1:34" ht="32.25" customHeight="1" x14ac:dyDescent="0.2">
      <c r="A34" s="165">
        <v>8.1</v>
      </c>
      <c r="B34" s="86" t="s">
        <v>26</v>
      </c>
      <c r="C34" s="87" t="s">
        <v>49</v>
      </c>
      <c r="D34" s="88" t="s">
        <v>32</v>
      </c>
      <c r="E34" s="89"/>
      <c r="F34" s="89"/>
      <c r="G34" s="89"/>
      <c r="H34" s="89"/>
      <c r="I34" s="89"/>
      <c r="J34" s="89"/>
      <c r="K34" s="89"/>
      <c r="L34" s="89"/>
      <c r="M34" s="90"/>
      <c r="N34" s="91" t="s">
        <v>51</v>
      </c>
      <c r="O34" s="92" t="s">
        <v>41</v>
      </c>
      <c r="P34" s="93">
        <f t="shared" si="39"/>
        <v>5850</v>
      </c>
      <c r="Q34" s="93">
        <f t="shared" si="2"/>
        <v>7020</v>
      </c>
      <c r="R34" s="93">
        <f t="shared" si="40"/>
        <v>1350</v>
      </c>
      <c r="S34" s="94" t="s">
        <v>10</v>
      </c>
      <c r="T34" s="95" t="s">
        <v>10</v>
      </c>
      <c r="U34" s="95" t="s">
        <v>10</v>
      </c>
      <c r="V34" s="102" t="s">
        <v>10</v>
      </c>
      <c r="W34" s="97" t="s">
        <v>10</v>
      </c>
      <c r="X34" s="94">
        <v>1000</v>
      </c>
      <c r="Y34" s="95">
        <v>1</v>
      </c>
      <c r="Z34" s="95">
        <v>0.5</v>
      </c>
      <c r="AA34" s="98">
        <f t="shared" si="51"/>
        <v>500</v>
      </c>
      <c r="AB34" s="94">
        <v>10</v>
      </c>
      <c r="AC34" s="95">
        <v>1</v>
      </c>
      <c r="AD34" s="99">
        <v>250</v>
      </c>
      <c r="AE34" s="100">
        <f t="shared" si="41"/>
        <v>2500</v>
      </c>
      <c r="AF34" s="103" t="s">
        <v>52</v>
      </c>
      <c r="AG34" s="101">
        <v>1500</v>
      </c>
      <c r="AH34" s="23"/>
    </row>
    <row r="35" spans="1:34" ht="36" customHeight="1" x14ac:dyDescent="0.2">
      <c r="A35" s="166"/>
      <c r="B35" s="86" t="s">
        <v>26</v>
      </c>
      <c r="C35" s="87" t="s">
        <v>50</v>
      </c>
      <c r="D35" s="88"/>
      <c r="E35" s="89" t="s">
        <v>32</v>
      </c>
      <c r="F35" s="89"/>
      <c r="G35" s="89"/>
      <c r="H35" s="89"/>
      <c r="I35" s="89"/>
      <c r="J35" s="89"/>
      <c r="K35" s="89"/>
      <c r="L35" s="89"/>
      <c r="M35" s="90"/>
      <c r="N35" s="91" t="s">
        <v>51</v>
      </c>
      <c r="O35" s="92" t="s">
        <v>41</v>
      </c>
      <c r="P35" s="93">
        <f t="shared" ref="P35:P36" si="52">SUM(R35,W35,AA35,AE35,AG35)</f>
        <v>5850</v>
      </c>
      <c r="Q35" s="93">
        <f t="shared" si="2"/>
        <v>7020</v>
      </c>
      <c r="R35" s="93">
        <f t="shared" ref="R35:R36" si="53">SUM(W35,AA35,AE35,AG35)*30%</f>
        <v>1350</v>
      </c>
      <c r="S35" s="94" t="s">
        <v>10</v>
      </c>
      <c r="T35" s="95" t="s">
        <v>10</v>
      </c>
      <c r="U35" s="95" t="s">
        <v>10</v>
      </c>
      <c r="V35" s="102" t="s">
        <v>10</v>
      </c>
      <c r="W35" s="97" t="s">
        <v>10</v>
      </c>
      <c r="X35" s="94">
        <v>1000</v>
      </c>
      <c r="Y35" s="95">
        <v>1</v>
      </c>
      <c r="Z35" s="95">
        <v>0.5</v>
      </c>
      <c r="AA35" s="98">
        <f t="shared" ref="AA35:AA36" si="54">Z35*Y35*X35</f>
        <v>500</v>
      </c>
      <c r="AB35" s="94">
        <v>10</v>
      </c>
      <c r="AC35" s="95">
        <v>1</v>
      </c>
      <c r="AD35" s="99">
        <v>250</v>
      </c>
      <c r="AE35" s="100">
        <f t="shared" si="41"/>
        <v>2500</v>
      </c>
      <c r="AF35" s="103" t="s">
        <v>52</v>
      </c>
      <c r="AG35" s="101">
        <v>1500</v>
      </c>
      <c r="AH35" s="23"/>
    </row>
    <row r="36" spans="1:34" ht="35.25" customHeight="1" x14ac:dyDescent="0.2">
      <c r="A36" s="167"/>
      <c r="B36" s="86" t="s">
        <v>26</v>
      </c>
      <c r="C36" s="87" t="s">
        <v>94</v>
      </c>
      <c r="D36" s="88"/>
      <c r="E36" s="89"/>
      <c r="F36" s="89" t="s">
        <v>32</v>
      </c>
      <c r="G36" s="89"/>
      <c r="H36" s="89"/>
      <c r="I36" s="89"/>
      <c r="J36" s="89"/>
      <c r="K36" s="89"/>
      <c r="L36" s="89"/>
      <c r="M36" s="90"/>
      <c r="N36" s="91" t="s">
        <v>51</v>
      </c>
      <c r="O36" s="92" t="s">
        <v>41</v>
      </c>
      <c r="P36" s="93">
        <f t="shared" si="52"/>
        <v>5850</v>
      </c>
      <c r="Q36" s="93">
        <f t="shared" si="2"/>
        <v>7020</v>
      </c>
      <c r="R36" s="93">
        <f t="shared" si="53"/>
        <v>1350</v>
      </c>
      <c r="S36" s="94" t="s">
        <v>10</v>
      </c>
      <c r="T36" s="95" t="s">
        <v>10</v>
      </c>
      <c r="U36" s="95" t="s">
        <v>10</v>
      </c>
      <c r="V36" s="102" t="s">
        <v>10</v>
      </c>
      <c r="W36" s="97" t="s">
        <v>10</v>
      </c>
      <c r="X36" s="94">
        <v>1000</v>
      </c>
      <c r="Y36" s="95">
        <v>1</v>
      </c>
      <c r="Z36" s="95">
        <v>0.5</v>
      </c>
      <c r="AA36" s="98">
        <f t="shared" si="54"/>
        <v>500</v>
      </c>
      <c r="AB36" s="94">
        <v>10</v>
      </c>
      <c r="AC36" s="95">
        <v>1</v>
      </c>
      <c r="AD36" s="99">
        <v>250</v>
      </c>
      <c r="AE36" s="100">
        <f t="shared" si="41"/>
        <v>2500</v>
      </c>
      <c r="AF36" s="103" t="s">
        <v>52</v>
      </c>
      <c r="AG36" s="101">
        <v>1500</v>
      </c>
      <c r="AH36" s="23"/>
    </row>
    <row r="37" spans="1:34" ht="49.5" customHeight="1" x14ac:dyDescent="0.2">
      <c r="A37" s="85">
        <v>8.1999999999999993</v>
      </c>
      <c r="B37" s="86" t="s">
        <v>27</v>
      </c>
      <c r="C37" s="87" t="s">
        <v>29</v>
      </c>
      <c r="D37" s="88" t="s">
        <v>32</v>
      </c>
      <c r="E37" s="89" t="s">
        <v>32</v>
      </c>
      <c r="F37" s="89"/>
      <c r="G37" s="89"/>
      <c r="H37" s="89"/>
      <c r="I37" s="89"/>
      <c r="J37" s="89"/>
      <c r="K37" s="89"/>
      <c r="L37" s="89"/>
      <c r="M37" s="90"/>
      <c r="N37" s="91" t="s">
        <v>53</v>
      </c>
      <c r="O37" s="92" t="s">
        <v>41</v>
      </c>
      <c r="P37" s="93">
        <f t="shared" si="39"/>
        <v>3900</v>
      </c>
      <c r="Q37" s="93">
        <f t="shared" si="2"/>
        <v>4680</v>
      </c>
      <c r="R37" s="93">
        <f t="shared" si="40"/>
        <v>900</v>
      </c>
      <c r="S37" s="94" t="s">
        <v>10</v>
      </c>
      <c r="T37" s="95" t="s">
        <v>10</v>
      </c>
      <c r="U37" s="95" t="s">
        <v>10</v>
      </c>
      <c r="V37" s="102" t="s">
        <v>10</v>
      </c>
      <c r="W37" s="98" t="s">
        <v>10</v>
      </c>
      <c r="X37" s="94" t="s">
        <v>10</v>
      </c>
      <c r="Y37" s="95" t="s">
        <v>10</v>
      </c>
      <c r="Z37" s="95" t="s">
        <v>10</v>
      </c>
      <c r="AA37" s="98" t="s">
        <v>10</v>
      </c>
      <c r="AB37" s="94">
        <v>10</v>
      </c>
      <c r="AC37" s="95">
        <v>1</v>
      </c>
      <c r="AD37" s="99">
        <v>250</v>
      </c>
      <c r="AE37" s="100">
        <f t="shared" si="41"/>
        <v>2500</v>
      </c>
      <c r="AF37" s="103" t="s">
        <v>48</v>
      </c>
      <c r="AG37" s="101">
        <v>500</v>
      </c>
      <c r="AH37" s="23"/>
    </row>
    <row r="38" spans="1:34" ht="59.25" customHeight="1" x14ac:dyDescent="0.2">
      <c r="A38" s="176"/>
      <c r="B38" s="111" t="s">
        <v>71</v>
      </c>
      <c r="C38" s="112" t="s">
        <v>109</v>
      </c>
      <c r="D38" s="113"/>
      <c r="E38" s="114" t="s">
        <v>32</v>
      </c>
      <c r="F38" s="114" t="s">
        <v>32</v>
      </c>
      <c r="G38" s="114" t="s">
        <v>32</v>
      </c>
      <c r="H38" s="114" t="s">
        <v>32</v>
      </c>
      <c r="I38" s="114" t="s">
        <v>32</v>
      </c>
      <c r="J38" s="114" t="s">
        <v>32</v>
      </c>
      <c r="K38" s="114" t="s">
        <v>32</v>
      </c>
      <c r="L38" s="114" t="s">
        <v>32</v>
      </c>
      <c r="M38" s="115"/>
      <c r="N38" s="172" t="s">
        <v>56</v>
      </c>
      <c r="O38" s="116" t="s">
        <v>41</v>
      </c>
      <c r="P38" s="117">
        <f>SUM(R38,W38,AA38,AE38,AG38)</f>
        <v>292825</v>
      </c>
      <c r="Q38" s="117">
        <f t="shared" ref="Q38:Q42" si="55">P38*1.2</f>
        <v>351390</v>
      </c>
      <c r="R38" s="117">
        <f t="shared" ref="R38:R42" si="56">SUM(W38,AA38,AE38,AG38)*30%</f>
        <v>67575</v>
      </c>
      <c r="S38" s="118">
        <v>60</v>
      </c>
      <c r="T38" s="119">
        <v>1</v>
      </c>
      <c r="U38" s="119">
        <v>50</v>
      </c>
      <c r="V38" s="120">
        <v>0</v>
      </c>
      <c r="W38" s="121">
        <f t="shared" ref="W38:W42" si="57">U38*T38*S38+(V38)</f>
        <v>3000</v>
      </c>
      <c r="X38" s="118">
        <v>500</v>
      </c>
      <c r="Y38" s="119">
        <v>1</v>
      </c>
      <c r="Z38" s="119">
        <v>0.5</v>
      </c>
      <c r="AA38" s="122">
        <f t="shared" ref="AA38:AA42" si="58">Z38*Y38*X38</f>
        <v>250</v>
      </c>
      <c r="AB38" s="118">
        <v>20</v>
      </c>
      <c r="AC38" s="119">
        <v>2</v>
      </c>
      <c r="AD38" s="123">
        <v>250</v>
      </c>
      <c r="AE38" s="124">
        <f t="shared" ref="AE38:AE42" si="59">AD38*AC38*AB38</f>
        <v>10000</v>
      </c>
      <c r="AF38" s="178" t="s">
        <v>114</v>
      </c>
      <c r="AG38" s="125">
        <f>200000+300*40</f>
        <v>212000</v>
      </c>
      <c r="AH38" s="23"/>
    </row>
    <row r="39" spans="1:34" ht="59.25" customHeight="1" x14ac:dyDescent="0.2">
      <c r="A39" s="176"/>
      <c r="B39" s="111" t="s">
        <v>71</v>
      </c>
      <c r="C39" s="112" t="s">
        <v>110</v>
      </c>
      <c r="D39" s="113"/>
      <c r="E39" s="114" t="s">
        <v>32</v>
      </c>
      <c r="F39" s="114" t="s">
        <v>32</v>
      </c>
      <c r="G39" s="114" t="s">
        <v>32</v>
      </c>
      <c r="H39" s="114" t="s">
        <v>32</v>
      </c>
      <c r="I39" s="114" t="s">
        <v>32</v>
      </c>
      <c r="J39" s="114" t="s">
        <v>32</v>
      </c>
      <c r="K39" s="114" t="s">
        <v>32</v>
      </c>
      <c r="L39" s="114" t="s">
        <v>32</v>
      </c>
      <c r="M39" s="115"/>
      <c r="N39" s="172" t="s">
        <v>56</v>
      </c>
      <c r="O39" s="116" t="s">
        <v>41</v>
      </c>
      <c r="P39" s="117">
        <f t="shared" ref="P39:P42" si="60">SUM(R39,W39,AA39,AE39,AG39)</f>
        <v>292825</v>
      </c>
      <c r="Q39" s="117">
        <f t="shared" si="55"/>
        <v>351390</v>
      </c>
      <c r="R39" s="117">
        <f t="shared" si="56"/>
        <v>67575</v>
      </c>
      <c r="S39" s="118">
        <v>60</v>
      </c>
      <c r="T39" s="119">
        <v>1</v>
      </c>
      <c r="U39" s="119">
        <v>50</v>
      </c>
      <c r="V39" s="120">
        <v>0</v>
      </c>
      <c r="W39" s="121">
        <f t="shared" si="57"/>
        <v>3000</v>
      </c>
      <c r="X39" s="118">
        <v>500</v>
      </c>
      <c r="Y39" s="119">
        <v>1</v>
      </c>
      <c r="Z39" s="119">
        <v>0.5</v>
      </c>
      <c r="AA39" s="122">
        <f t="shared" si="58"/>
        <v>250</v>
      </c>
      <c r="AB39" s="118">
        <v>20</v>
      </c>
      <c r="AC39" s="119">
        <v>2</v>
      </c>
      <c r="AD39" s="123">
        <v>250</v>
      </c>
      <c r="AE39" s="124">
        <f t="shared" si="59"/>
        <v>10000</v>
      </c>
      <c r="AF39" s="178" t="s">
        <v>114</v>
      </c>
      <c r="AG39" s="125">
        <f t="shared" ref="AG39:AG42" si="61">200000+300*40</f>
        <v>212000</v>
      </c>
      <c r="AH39" s="23"/>
    </row>
    <row r="40" spans="1:34" ht="59.25" customHeight="1" x14ac:dyDescent="0.2">
      <c r="A40" s="176"/>
      <c r="B40" s="111" t="s">
        <v>71</v>
      </c>
      <c r="C40" s="112" t="s">
        <v>111</v>
      </c>
      <c r="D40" s="113"/>
      <c r="E40" s="114" t="s">
        <v>32</v>
      </c>
      <c r="F40" s="114" t="s">
        <v>32</v>
      </c>
      <c r="G40" s="114" t="s">
        <v>32</v>
      </c>
      <c r="H40" s="114" t="s">
        <v>32</v>
      </c>
      <c r="I40" s="114" t="s">
        <v>32</v>
      </c>
      <c r="J40" s="114" t="s">
        <v>32</v>
      </c>
      <c r="K40" s="114" t="s">
        <v>32</v>
      </c>
      <c r="L40" s="114" t="s">
        <v>32</v>
      </c>
      <c r="M40" s="115"/>
      <c r="N40" s="172" t="s">
        <v>56</v>
      </c>
      <c r="O40" s="116" t="s">
        <v>41</v>
      </c>
      <c r="P40" s="117">
        <f t="shared" si="60"/>
        <v>292825</v>
      </c>
      <c r="Q40" s="117">
        <f t="shared" si="55"/>
        <v>351390</v>
      </c>
      <c r="R40" s="117">
        <f t="shared" si="56"/>
        <v>67575</v>
      </c>
      <c r="S40" s="118">
        <v>60</v>
      </c>
      <c r="T40" s="119">
        <v>1</v>
      </c>
      <c r="U40" s="119">
        <v>50</v>
      </c>
      <c r="V40" s="120">
        <v>0</v>
      </c>
      <c r="W40" s="121">
        <f t="shared" si="57"/>
        <v>3000</v>
      </c>
      <c r="X40" s="118">
        <v>500</v>
      </c>
      <c r="Y40" s="119">
        <v>1</v>
      </c>
      <c r="Z40" s="119">
        <v>0.5</v>
      </c>
      <c r="AA40" s="122">
        <f t="shared" si="58"/>
        <v>250</v>
      </c>
      <c r="AB40" s="118">
        <v>20</v>
      </c>
      <c r="AC40" s="119">
        <v>2</v>
      </c>
      <c r="AD40" s="123">
        <v>250</v>
      </c>
      <c r="AE40" s="124">
        <f t="shared" si="59"/>
        <v>10000</v>
      </c>
      <c r="AF40" s="178" t="s">
        <v>114</v>
      </c>
      <c r="AG40" s="125">
        <f t="shared" si="61"/>
        <v>212000</v>
      </c>
      <c r="AH40" s="23"/>
    </row>
    <row r="41" spans="1:34" ht="59.25" customHeight="1" x14ac:dyDescent="0.2">
      <c r="A41" s="176"/>
      <c r="B41" s="111" t="s">
        <v>71</v>
      </c>
      <c r="C41" s="112" t="s">
        <v>112</v>
      </c>
      <c r="D41" s="113"/>
      <c r="E41" s="114" t="s">
        <v>32</v>
      </c>
      <c r="F41" s="114" t="s">
        <v>32</v>
      </c>
      <c r="G41" s="114" t="s">
        <v>32</v>
      </c>
      <c r="H41" s="114" t="s">
        <v>32</v>
      </c>
      <c r="I41" s="114" t="s">
        <v>32</v>
      </c>
      <c r="J41" s="114" t="s">
        <v>32</v>
      </c>
      <c r="K41" s="114" t="s">
        <v>32</v>
      </c>
      <c r="L41" s="114" t="s">
        <v>32</v>
      </c>
      <c r="M41" s="115"/>
      <c r="N41" s="172" t="s">
        <v>56</v>
      </c>
      <c r="O41" s="116" t="s">
        <v>41</v>
      </c>
      <c r="P41" s="117">
        <f t="shared" si="60"/>
        <v>292825</v>
      </c>
      <c r="Q41" s="117">
        <f t="shared" si="55"/>
        <v>351390</v>
      </c>
      <c r="R41" s="117">
        <f t="shared" si="56"/>
        <v>67575</v>
      </c>
      <c r="S41" s="118">
        <v>60</v>
      </c>
      <c r="T41" s="119">
        <v>1</v>
      </c>
      <c r="U41" s="119">
        <v>50</v>
      </c>
      <c r="V41" s="120">
        <v>0</v>
      </c>
      <c r="W41" s="121">
        <f t="shared" si="57"/>
        <v>3000</v>
      </c>
      <c r="X41" s="118">
        <v>500</v>
      </c>
      <c r="Y41" s="119">
        <v>1</v>
      </c>
      <c r="Z41" s="119">
        <v>0.5</v>
      </c>
      <c r="AA41" s="122">
        <f t="shared" si="58"/>
        <v>250</v>
      </c>
      <c r="AB41" s="118">
        <v>20</v>
      </c>
      <c r="AC41" s="119">
        <v>2</v>
      </c>
      <c r="AD41" s="123">
        <v>250</v>
      </c>
      <c r="AE41" s="124">
        <f t="shared" si="59"/>
        <v>10000</v>
      </c>
      <c r="AF41" s="178" t="s">
        <v>114</v>
      </c>
      <c r="AG41" s="125">
        <f t="shared" si="61"/>
        <v>212000</v>
      </c>
      <c r="AH41" s="23"/>
    </row>
    <row r="42" spans="1:34" ht="59.25" customHeight="1" x14ac:dyDescent="0.2">
      <c r="A42" s="177"/>
      <c r="B42" s="111" t="s">
        <v>71</v>
      </c>
      <c r="C42" s="112" t="s">
        <v>113</v>
      </c>
      <c r="D42" s="113"/>
      <c r="E42" s="114" t="s">
        <v>32</v>
      </c>
      <c r="F42" s="114" t="s">
        <v>32</v>
      </c>
      <c r="G42" s="114" t="s">
        <v>32</v>
      </c>
      <c r="H42" s="114" t="s">
        <v>32</v>
      </c>
      <c r="I42" s="114" t="s">
        <v>32</v>
      </c>
      <c r="J42" s="114" t="s">
        <v>32</v>
      </c>
      <c r="K42" s="114" t="s">
        <v>32</v>
      </c>
      <c r="L42" s="114" t="s">
        <v>32</v>
      </c>
      <c r="M42" s="115"/>
      <c r="N42" s="172" t="s">
        <v>56</v>
      </c>
      <c r="O42" s="116" t="s">
        <v>41</v>
      </c>
      <c r="P42" s="117">
        <f t="shared" si="60"/>
        <v>292825</v>
      </c>
      <c r="Q42" s="117">
        <f t="shared" si="55"/>
        <v>351390</v>
      </c>
      <c r="R42" s="117">
        <f t="shared" si="56"/>
        <v>67575</v>
      </c>
      <c r="S42" s="118">
        <v>60</v>
      </c>
      <c r="T42" s="119">
        <v>1</v>
      </c>
      <c r="U42" s="119">
        <v>50</v>
      </c>
      <c r="V42" s="120">
        <v>0</v>
      </c>
      <c r="W42" s="121">
        <f t="shared" si="57"/>
        <v>3000</v>
      </c>
      <c r="X42" s="118">
        <v>500</v>
      </c>
      <c r="Y42" s="119">
        <v>1</v>
      </c>
      <c r="Z42" s="119">
        <v>0.5</v>
      </c>
      <c r="AA42" s="122">
        <f t="shared" si="58"/>
        <v>250</v>
      </c>
      <c r="AB42" s="118">
        <v>20</v>
      </c>
      <c r="AC42" s="119">
        <v>2</v>
      </c>
      <c r="AD42" s="123">
        <v>250</v>
      </c>
      <c r="AE42" s="124">
        <f t="shared" si="59"/>
        <v>10000</v>
      </c>
      <c r="AF42" s="178" t="s">
        <v>114</v>
      </c>
      <c r="AG42" s="125">
        <f t="shared" si="61"/>
        <v>212000</v>
      </c>
      <c r="AH42" s="23"/>
    </row>
    <row r="43" spans="1:34" x14ac:dyDescent="0.2">
      <c r="A43" s="126"/>
      <c r="B43" s="127"/>
      <c r="C43" s="128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73"/>
      <c r="O43" s="128"/>
      <c r="P43" s="175">
        <f>SUM(P3:P42)</f>
        <v>9330347</v>
      </c>
      <c r="Q43" s="175">
        <f>SUM(Q3:Q42)</f>
        <v>11196416.399999999</v>
      </c>
      <c r="R43" s="128"/>
      <c r="S43" s="128"/>
      <c r="T43" s="128"/>
      <c r="U43" s="128"/>
      <c r="V43" s="130"/>
      <c r="W43" s="131"/>
      <c r="X43" s="128"/>
      <c r="Y43" s="128"/>
      <c r="Z43" s="128"/>
      <c r="AA43" s="131"/>
      <c r="AB43" s="129"/>
      <c r="AC43" s="129"/>
      <c r="AD43" s="130"/>
      <c r="AE43" s="131"/>
      <c r="AF43" s="128"/>
      <c r="AG43" s="132"/>
    </row>
    <row r="44" spans="1:34" x14ac:dyDescent="0.2">
      <c r="P44" s="175"/>
      <c r="Q44" s="175"/>
    </row>
  </sheetData>
  <sheetProtection algorithmName="SHA-512" hashValue="jW7aA3p8h9M24FwmIbTbwl9CabBnizL+LdD6UwPrG74EnxFkmP5r9Q1l+0hf7qFclwkcDyPSZICOKwdLx5nTEw==" saltValue="DMMcOnwyJi6WFSYTg0hI3A==" spinCount="100000" sheet="1" objects="1" scenarios="1" sort="0"/>
  <mergeCells count="20">
    <mergeCell ref="A1:B2"/>
    <mergeCell ref="A9:A11"/>
    <mergeCell ref="AB1:AE1"/>
    <mergeCell ref="P43:P44"/>
    <mergeCell ref="Q43:Q44"/>
    <mergeCell ref="A12:A14"/>
    <mergeCell ref="A27:A29"/>
    <mergeCell ref="A34:A36"/>
    <mergeCell ref="A19:A23"/>
    <mergeCell ref="A38:A42"/>
    <mergeCell ref="AF1:AG1"/>
    <mergeCell ref="C1:C2"/>
    <mergeCell ref="D1:M1"/>
    <mergeCell ref="P1:P2"/>
    <mergeCell ref="R1:R2"/>
    <mergeCell ref="O1:O2"/>
    <mergeCell ref="Q1:Q2"/>
    <mergeCell ref="N1:N2"/>
    <mergeCell ref="S1:W1"/>
    <mergeCell ref="X1:AA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Euplagia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pokworld</dc:creator>
  <cp:lastModifiedBy>Violeta</cp:lastModifiedBy>
  <dcterms:created xsi:type="dcterms:W3CDTF">2021-09-05T11:33:00Z</dcterms:created>
  <dcterms:modified xsi:type="dcterms:W3CDTF">2022-02-22T08:56:52Z</dcterms:modified>
</cp:coreProperties>
</file>