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tankulova\Desktop\Za_saita\"/>
    </mc:Choice>
  </mc:AlternateContent>
  <bookViews>
    <workbookView xWindow="0" yWindow="0" windowWidth="28800" windowHeight="12000"/>
  </bookViews>
  <sheets>
    <sheet name="BALANCE-SHEET-2019-leva" sheetId="1" r:id="rId1"/>
  </sheets>
  <externalReferences>
    <externalReference r:id="rId2"/>
  </externalReferences>
  <definedNames>
    <definedName name="Date">#REF!</definedName>
    <definedName name="_xlnm.Print_Area" localSheetId="0">'BALANCE-SHEET-2019-leva'!$A$1:$N$98</definedName>
    <definedName name="_xlnm.Print_Titles" localSheetId="0">'BALANCE-SHEET-2019-leva'!$1:$5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5" i="1" l="1"/>
  <c r="Q104" i="1"/>
  <c r="D101" i="1"/>
  <c r="M97" i="1"/>
  <c r="H97" i="1"/>
  <c r="D96" i="1"/>
  <c r="E93" i="1"/>
  <c r="K92" i="1"/>
  <c r="K93" i="1" s="1"/>
  <c r="J92" i="1"/>
  <c r="J93" i="1" s="1"/>
  <c r="H92" i="1"/>
  <c r="H93" i="1" s="1"/>
  <c r="G92" i="1"/>
  <c r="G104" i="1" s="1"/>
  <c r="E92" i="1"/>
  <c r="D92" i="1"/>
  <c r="P87" i="1"/>
  <c r="P86" i="1"/>
  <c r="K86" i="1"/>
  <c r="J86" i="1"/>
  <c r="J84" i="1" s="1"/>
  <c r="H86" i="1"/>
  <c r="H84" i="1" s="1"/>
  <c r="G86" i="1"/>
  <c r="E86" i="1"/>
  <c r="D86" i="1"/>
  <c r="Q85" i="1"/>
  <c r="P85" i="1"/>
  <c r="K85" i="1"/>
  <c r="K87" i="1" s="1"/>
  <c r="J85" i="1"/>
  <c r="J87" i="1" s="1"/>
  <c r="H85" i="1"/>
  <c r="G85" i="1"/>
  <c r="M85" i="1" s="1"/>
  <c r="E85" i="1"/>
  <c r="D85" i="1"/>
  <c r="D87" i="1" s="1"/>
  <c r="K84" i="1"/>
  <c r="G84" i="1"/>
  <c r="E84" i="1"/>
  <c r="Q82" i="1"/>
  <c r="P82" i="1"/>
  <c r="K82" i="1"/>
  <c r="J82" i="1"/>
  <c r="H82" i="1"/>
  <c r="G82" i="1"/>
  <c r="M82" i="1" s="1"/>
  <c r="E82" i="1"/>
  <c r="N82" i="1" s="1"/>
  <c r="D82" i="1"/>
  <c r="Q81" i="1"/>
  <c r="P81" i="1"/>
  <c r="P83" i="1" s="1"/>
  <c r="K81" i="1"/>
  <c r="J81" i="1"/>
  <c r="H81" i="1"/>
  <c r="G81" i="1"/>
  <c r="E81" i="1"/>
  <c r="N81" i="1" s="1"/>
  <c r="D81" i="1"/>
  <c r="K80" i="1"/>
  <c r="J80" i="1"/>
  <c r="H80" i="1"/>
  <c r="G80" i="1"/>
  <c r="M80" i="1" s="1"/>
  <c r="E80" i="1"/>
  <c r="N80" i="1" s="1"/>
  <c r="D80" i="1"/>
  <c r="K79" i="1"/>
  <c r="J79" i="1"/>
  <c r="H79" i="1"/>
  <c r="N79" i="1" s="1"/>
  <c r="G79" i="1"/>
  <c r="M79" i="1" s="1"/>
  <c r="E79" i="1"/>
  <c r="D79" i="1"/>
  <c r="Q78" i="1"/>
  <c r="Q83" i="1" s="1"/>
  <c r="P78" i="1"/>
  <c r="K78" i="1"/>
  <c r="J78" i="1"/>
  <c r="H78" i="1"/>
  <c r="G78" i="1"/>
  <c r="M78" i="1" s="1"/>
  <c r="E78" i="1"/>
  <c r="N78" i="1" s="1"/>
  <c r="D78" i="1"/>
  <c r="K77" i="1"/>
  <c r="J77" i="1"/>
  <c r="H77" i="1"/>
  <c r="N77" i="1" s="1"/>
  <c r="G77" i="1"/>
  <c r="M77" i="1" s="1"/>
  <c r="E77" i="1"/>
  <c r="D77" i="1"/>
  <c r="K76" i="1"/>
  <c r="J76" i="1"/>
  <c r="H76" i="1"/>
  <c r="N76" i="1" s="1"/>
  <c r="G76" i="1"/>
  <c r="E76" i="1"/>
  <c r="D76" i="1"/>
  <c r="M76" i="1" s="1"/>
  <c r="B76" i="1"/>
  <c r="B77" i="1" s="1"/>
  <c r="B78" i="1" s="1"/>
  <c r="B79" i="1" s="1"/>
  <c r="B80" i="1" s="1"/>
  <c r="B81" i="1" s="1"/>
  <c r="B82" i="1" s="1"/>
  <c r="Q75" i="1"/>
  <c r="K75" i="1"/>
  <c r="J75" i="1"/>
  <c r="H75" i="1"/>
  <c r="G75" i="1"/>
  <c r="E75" i="1"/>
  <c r="D75" i="1"/>
  <c r="B75" i="1"/>
  <c r="Q74" i="1"/>
  <c r="K74" i="1"/>
  <c r="K83" i="1" s="1"/>
  <c r="K89" i="1" s="1"/>
  <c r="J74" i="1"/>
  <c r="J83" i="1" s="1"/>
  <c r="H74" i="1"/>
  <c r="N74" i="1" s="1"/>
  <c r="G74" i="1"/>
  <c r="E74" i="1"/>
  <c r="E83" i="1" s="1"/>
  <c r="D74" i="1"/>
  <c r="M74" i="1" s="1"/>
  <c r="H73" i="1"/>
  <c r="D73" i="1"/>
  <c r="K71" i="1"/>
  <c r="J71" i="1"/>
  <c r="J68" i="1" s="1"/>
  <c r="H71" i="1"/>
  <c r="N71" i="1" s="1"/>
  <c r="G71" i="1"/>
  <c r="E71" i="1"/>
  <c r="D71" i="1"/>
  <c r="M71" i="1" s="1"/>
  <c r="K70" i="1"/>
  <c r="J70" i="1"/>
  <c r="H70" i="1"/>
  <c r="N70" i="1" s="1"/>
  <c r="G70" i="1"/>
  <c r="E70" i="1"/>
  <c r="D70" i="1"/>
  <c r="M70" i="1" s="1"/>
  <c r="N69" i="1"/>
  <c r="N72" i="1" s="1"/>
  <c r="K69" i="1"/>
  <c r="K72" i="1" s="1"/>
  <c r="J69" i="1"/>
  <c r="J72" i="1" s="1"/>
  <c r="J89" i="1" s="1"/>
  <c r="H69" i="1"/>
  <c r="G69" i="1"/>
  <c r="G72" i="1" s="1"/>
  <c r="E69" i="1"/>
  <c r="E72" i="1" s="1"/>
  <c r="D69" i="1"/>
  <c r="M69" i="1" s="1"/>
  <c r="K68" i="1"/>
  <c r="G68" i="1"/>
  <c r="E68" i="1"/>
  <c r="P67" i="1"/>
  <c r="P66" i="1"/>
  <c r="Q65" i="1"/>
  <c r="P65" i="1"/>
  <c r="K65" i="1"/>
  <c r="J65" i="1"/>
  <c r="H65" i="1"/>
  <c r="N65" i="1" s="1"/>
  <c r="G65" i="1"/>
  <c r="E65" i="1"/>
  <c r="D65" i="1"/>
  <c r="M65" i="1" s="1"/>
  <c r="Q64" i="1"/>
  <c r="P64" i="1"/>
  <c r="K64" i="1"/>
  <c r="K66" i="1" s="1"/>
  <c r="J64" i="1"/>
  <c r="H64" i="1"/>
  <c r="G64" i="1"/>
  <c r="E64" i="1"/>
  <c r="N64" i="1" s="1"/>
  <c r="D64" i="1"/>
  <c r="M64" i="1" s="1"/>
  <c r="K63" i="1"/>
  <c r="J63" i="1"/>
  <c r="J66" i="1" s="1"/>
  <c r="H63" i="1"/>
  <c r="H66" i="1" s="1"/>
  <c r="G63" i="1"/>
  <c r="G66" i="1" s="1"/>
  <c r="E63" i="1"/>
  <c r="N63" i="1" s="1"/>
  <c r="D63" i="1"/>
  <c r="D66" i="1" s="1"/>
  <c r="Q62" i="1"/>
  <c r="H62" i="1"/>
  <c r="D61" i="1"/>
  <c r="G60" i="1"/>
  <c r="E60" i="1"/>
  <c r="D60" i="1"/>
  <c r="N57" i="1"/>
  <c r="H56" i="1"/>
  <c r="K55" i="1"/>
  <c r="K104" i="1" s="1"/>
  <c r="J55" i="1"/>
  <c r="J104" i="1" s="1"/>
  <c r="H55" i="1"/>
  <c r="H101" i="1" s="1"/>
  <c r="G55" i="1"/>
  <c r="E55" i="1"/>
  <c r="E104" i="1" s="1"/>
  <c r="D55" i="1"/>
  <c r="D56" i="1" s="1"/>
  <c r="P50" i="1"/>
  <c r="G50" i="1"/>
  <c r="D50" i="1"/>
  <c r="P49" i="1"/>
  <c r="K49" i="1"/>
  <c r="K47" i="1" s="1"/>
  <c r="J49" i="1"/>
  <c r="H49" i="1"/>
  <c r="G49" i="1"/>
  <c r="G47" i="1" s="1"/>
  <c r="E49" i="1"/>
  <c r="N49" i="1" s="1"/>
  <c r="D49" i="1"/>
  <c r="Q48" i="1"/>
  <c r="P48" i="1"/>
  <c r="N48" i="1"/>
  <c r="K48" i="1"/>
  <c r="J48" i="1"/>
  <c r="J50" i="1" s="1"/>
  <c r="H48" i="1"/>
  <c r="G48" i="1"/>
  <c r="E48" i="1"/>
  <c r="D48" i="1"/>
  <c r="M48" i="1" s="1"/>
  <c r="J47" i="1"/>
  <c r="H47" i="1"/>
  <c r="D47" i="1"/>
  <c r="K46" i="1"/>
  <c r="Q45" i="1"/>
  <c r="P45" i="1"/>
  <c r="K45" i="1"/>
  <c r="J45" i="1"/>
  <c r="J39" i="1" s="1"/>
  <c r="H45" i="1"/>
  <c r="N45" i="1" s="1"/>
  <c r="G45" i="1"/>
  <c r="E45" i="1"/>
  <c r="D45" i="1"/>
  <c r="Q44" i="1"/>
  <c r="P44" i="1"/>
  <c r="K44" i="1"/>
  <c r="J44" i="1"/>
  <c r="H44" i="1"/>
  <c r="G44" i="1"/>
  <c r="M44" i="1" s="1"/>
  <c r="E44" i="1"/>
  <c r="N44" i="1" s="1"/>
  <c r="D44" i="1"/>
  <c r="K43" i="1"/>
  <c r="J43" i="1"/>
  <c r="H43" i="1"/>
  <c r="G43" i="1"/>
  <c r="M43" i="1" s="1"/>
  <c r="E43" i="1"/>
  <c r="N43" i="1" s="1"/>
  <c r="D43" i="1"/>
  <c r="K42" i="1"/>
  <c r="J42" i="1"/>
  <c r="H42" i="1"/>
  <c r="G42" i="1"/>
  <c r="M42" i="1" s="1"/>
  <c r="E42" i="1"/>
  <c r="N42" i="1" s="1"/>
  <c r="D42" i="1"/>
  <c r="K41" i="1"/>
  <c r="J41" i="1"/>
  <c r="H41" i="1"/>
  <c r="G41" i="1"/>
  <c r="E41" i="1"/>
  <c r="N41" i="1" s="1"/>
  <c r="D41" i="1"/>
  <c r="Q40" i="1"/>
  <c r="Q46" i="1" s="1"/>
  <c r="P40" i="1"/>
  <c r="P46" i="1" s="1"/>
  <c r="P100" i="1" s="1"/>
  <c r="K40" i="1"/>
  <c r="J40" i="1"/>
  <c r="H40" i="1"/>
  <c r="G40" i="1"/>
  <c r="E40" i="1"/>
  <c r="E46" i="1" s="1"/>
  <c r="D40" i="1"/>
  <c r="K39" i="1"/>
  <c r="E39" i="1"/>
  <c r="J38" i="1"/>
  <c r="H38" i="1"/>
  <c r="N37" i="1"/>
  <c r="K37" i="1"/>
  <c r="J37" i="1"/>
  <c r="H37" i="1"/>
  <c r="G37" i="1"/>
  <c r="E37" i="1"/>
  <c r="D37" i="1"/>
  <c r="M37" i="1" s="1"/>
  <c r="K36" i="1"/>
  <c r="J36" i="1"/>
  <c r="H36" i="1"/>
  <c r="G36" i="1"/>
  <c r="G38" i="1" s="1"/>
  <c r="E36" i="1"/>
  <c r="D36" i="1"/>
  <c r="M36" i="1" s="1"/>
  <c r="J35" i="1"/>
  <c r="H35" i="1"/>
  <c r="G35" i="1"/>
  <c r="D35" i="1"/>
  <c r="H34" i="1"/>
  <c r="K33" i="1"/>
  <c r="K30" i="1" s="1"/>
  <c r="J33" i="1"/>
  <c r="H33" i="1"/>
  <c r="G33" i="1"/>
  <c r="E33" i="1"/>
  <c r="D33" i="1"/>
  <c r="M33" i="1" s="1"/>
  <c r="K32" i="1"/>
  <c r="J32" i="1"/>
  <c r="J30" i="1" s="1"/>
  <c r="H32" i="1"/>
  <c r="N32" i="1" s="1"/>
  <c r="G32" i="1"/>
  <c r="E32" i="1"/>
  <c r="D32" i="1"/>
  <c r="K31" i="1"/>
  <c r="K34" i="1" s="1"/>
  <c r="J31" i="1"/>
  <c r="J34" i="1" s="1"/>
  <c r="H31" i="1"/>
  <c r="G31" i="1"/>
  <c r="G34" i="1" s="1"/>
  <c r="E31" i="1"/>
  <c r="D31" i="1"/>
  <c r="M31" i="1" s="1"/>
  <c r="G30" i="1"/>
  <c r="H26" i="1"/>
  <c r="K25" i="1"/>
  <c r="J25" i="1"/>
  <c r="H25" i="1"/>
  <c r="G25" i="1"/>
  <c r="E25" i="1"/>
  <c r="D25" i="1"/>
  <c r="M25" i="1" s="1"/>
  <c r="K24" i="1"/>
  <c r="J24" i="1"/>
  <c r="H24" i="1"/>
  <c r="N24" i="1" s="1"/>
  <c r="G24" i="1"/>
  <c r="G26" i="1" s="1"/>
  <c r="E24" i="1"/>
  <c r="D24" i="1"/>
  <c r="H23" i="1"/>
  <c r="G23" i="1"/>
  <c r="N22" i="1"/>
  <c r="K22" i="1"/>
  <c r="J22" i="1"/>
  <c r="H22" i="1"/>
  <c r="G22" i="1"/>
  <c r="E22" i="1"/>
  <c r="D22" i="1"/>
  <c r="M22" i="1" s="1"/>
  <c r="K20" i="1"/>
  <c r="J20" i="1"/>
  <c r="D20" i="1"/>
  <c r="K19" i="1"/>
  <c r="J19" i="1"/>
  <c r="H19" i="1"/>
  <c r="G19" i="1"/>
  <c r="E19" i="1"/>
  <c r="D19" i="1"/>
  <c r="M19" i="1" s="1"/>
  <c r="N18" i="1"/>
  <c r="K18" i="1"/>
  <c r="J18" i="1"/>
  <c r="H18" i="1"/>
  <c r="G18" i="1"/>
  <c r="E18" i="1"/>
  <c r="D18" i="1"/>
  <c r="K17" i="1"/>
  <c r="J17" i="1"/>
  <c r="H17" i="1"/>
  <c r="G17" i="1"/>
  <c r="M17" i="1" s="1"/>
  <c r="E17" i="1"/>
  <c r="N17" i="1" s="1"/>
  <c r="D17" i="1"/>
  <c r="K16" i="1"/>
  <c r="J16" i="1"/>
  <c r="H16" i="1"/>
  <c r="G16" i="1"/>
  <c r="M16" i="1" s="1"/>
  <c r="E16" i="1"/>
  <c r="N16" i="1" s="1"/>
  <c r="D16" i="1"/>
  <c r="K15" i="1"/>
  <c r="J15" i="1"/>
  <c r="H15" i="1"/>
  <c r="G15" i="1"/>
  <c r="M15" i="1" s="1"/>
  <c r="E15" i="1"/>
  <c r="N15" i="1" s="1"/>
  <c r="D15" i="1"/>
  <c r="K14" i="1"/>
  <c r="J14" i="1"/>
  <c r="H14" i="1"/>
  <c r="G14" i="1"/>
  <c r="G12" i="1" s="1"/>
  <c r="E14" i="1"/>
  <c r="N14" i="1" s="1"/>
  <c r="D14" i="1"/>
  <c r="K13" i="1"/>
  <c r="J13" i="1"/>
  <c r="H13" i="1"/>
  <c r="G13" i="1"/>
  <c r="E13" i="1"/>
  <c r="E20" i="1" s="1"/>
  <c r="D13" i="1"/>
  <c r="K12" i="1"/>
  <c r="J12" i="1"/>
  <c r="E12" i="1"/>
  <c r="D12" i="1"/>
  <c r="G10" i="1"/>
  <c r="E10" i="1"/>
  <c r="E61" i="1" s="1"/>
  <c r="K9" i="1"/>
  <c r="J9" i="1"/>
  <c r="J60" i="1" s="1"/>
  <c r="H9" i="1"/>
  <c r="H60" i="1" s="1"/>
  <c r="G9" i="1"/>
  <c r="A9" i="1"/>
  <c r="A60" i="1" s="1"/>
  <c r="N6" i="1"/>
  <c r="G6" i="1"/>
  <c r="D6" i="1"/>
  <c r="M5" i="1"/>
  <c r="J5" i="1"/>
  <c r="K3" i="1"/>
  <c r="G3" i="1"/>
  <c r="A3" i="1"/>
  <c r="M2" i="1"/>
  <c r="J2" i="1"/>
  <c r="E2" i="1"/>
  <c r="N1" i="1"/>
  <c r="K1" i="1"/>
  <c r="G1" i="1"/>
  <c r="A1" i="1"/>
  <c r="B5" i="1" s="1"/>
  <c r="M14" i="1" l="1"/>
  <c r="N19" i="1"/>
  <c r="H20" i="1"/>
  <c r="H28" i="1" s="1"/>
  <c r="H12" i="1"/>
  <c r="J52" i="1"/>
  <c r="E38" i="1"/>
  <c r="N36" i="1"/>
  <c r="E35" i="1"/>
  <c r="K38" i="1"/>
  <c r="K35" i="1"/>
  <c r="H46" i="1"/>
  <c r="N40" i="1"/>
  <c r="H39" i="1"/>
  <c r="Q100" i="1"/>
  <c r="Q101" i="1"/>
  <c r="G89" i="1"/>
  <c r="G91" i="1" s="1"/>
  <c r="K60" i="1"/>
  <c r="N9" i="1"/>
  <c r="N60" i="1" s="1"/>
  <c r="G20" i="1"/>
  <c r="G28" i="1" s="1"/>
  <c r="M13" i="1"/>
  <c r="E34" i="1"/>
  <c r="E30" i="1"/>
  <c r="N33" i="1"/>
  <c r="E50" i="1"/>
  <c r="P101" i="1"/>
  <c r="N23" i="1"/>
  <c r="E26" i="1"/>
  <c r="E28" i="1" s="1"/>
  <c r="E23" i="1"/>
  <c r="N25" i="1"/>
  <c r="N26" i="1" s="1"/>
  <c r="K26" i="1"/>
  <c r="K28" i="1" s="1"/>
  <c r="K54" i="1" s="1"/>
  <c r="K23" i="1"/>
  <c r="M32" i="1"/>
  <c r="M34" i="1" s="1"/>
  <c r="D34" i="1"/>
  <c r="D30" i="1"/>
  <c r="N50" i="1"/>
  <c r="N47" i="1"/>
  <c r="K50" i="1"/>
  <c r="K52" i="1" s="1"/>
  <c r="K62" i="1"/>
  <c r="K91" i="1"/>
  <c r="N83" i="1"/>
  <c r="G61" i="1"/>
  <c r="H10" i="1"/>
  <c r="M24" i="1"/>
  <c r="D26" i="1"/>
  <c r="D28" i="1" s="1"/>
  <c r="D23" i="1"/>
  <c r="J26" i="1"/>
  <c r="J28" i="1" s="1"/>
  <c r="J54" i="1" s="1"/>
  <c r="J23" i="1"/>
  <c r="N31" i="1"/>
  <c r="H30" i="1"/>
  <c r="G39" i="1"/>
  <c r="G46" i="1"/>
  <c r="G52" i="1" s="1"/>
  <c r="M41" i="1"/>
  <c r="M45" i="1"/>
  <c r="D39" i="1"/>
  <c r="E89" i="1"/>
  <c r="J91" i="1"/>
  <c r="M92" i="1"/>
  <c r="M93" i="1" s="1"/>
  <c r="M9" i="1"/>
  <c r="M60" i="1" s="1"/>
  <c r="N13" i="1"/>
  <c r="M30" i="1"/>
  <c r="D38" i="1"/>
  <c r="D46" i="1"/>
  <c r="M40" i="1"/>
  <c r="J46" i="1"/>
  <c r="E47" i="1"/>
  <c r="H50" i="1"/>
  <c r="H52" i="1" s="1"/>
  <c r="M49" i="1"/>
  <c r="M50" i="1" s="1"/>
  <c r="G101" i="1"/>
  <c r="N55" i="1"/>
  <c r="J56" i="1"/>
  <c r="N66" i="1"/>
  <c r="E66" i="1"/>
  <c r="N68" i="1"/>
  <c r="J73" i="1"/>
  <c r="G83" i="1"/>
  <c r="N75" i="1"/>
  <c r="N73" i="1" s="1"/>
  <c r="E73" i="1"/>
  <c r="K73" i="1"/>
  <c r="E87" i="1"/>
  <c r="N85" i="1"/>
  <c r="M86" i="1"/>
  <c r="M87" i="1" s="1"/>
  <c r="D84" i="1"/>
  <c r="G87" i="1"/>
  <c r="E101" i="1"/>
  <c r="M18" i="1"/>
  <c r="M47" i="1"/>
  <c r="K56" i="1"/>
  <c r="M63" i="1"/>
  <c r="M66" i="1" s="1"/>
  <c r="H68" i="1"/>
  <c r="M72" i="1"/>
  <c r="M68" i="1"/>
  <c r="G73" i="1"/>
  <c r="M75" i="1"/>
  <c r="M81" i="1"/>
  <c r="M73" i="1" s="1"/>
  <c r="H87" i="1"/>
  <c r="G93" i="1"/>
  <c r="J101" i="1"/>
  <c r="H72" i="1"/>
  <c r="H83" i="1"/>
  <c r="M38" i="1"/>
  <c r="M35" i="1"/>
  <c r="D104" i="1"/>
  <c r="M104" i="1" s="1"/>
  <c r="M55" i="1"/>
  <c r="E56" i="1"/>
  <c r="D68" i="1"/>
  <c r="D72" i="1"/>
  <c r="M83" i="1"/>
  <c r="D83" i="1"/>
  <c r="N86" i="1"/>
  <c r="D93" i="1"/>
  <c r="N92" i="1"/>
  <c r="N93" i="1" s="1"/>
  <c r="K101" i="1"/>
  <c r="H104" i="1"/>
  <c r="N104" i="1" s="1"/>
  <c r="G56" i="1"/>
  <c r="E54" i="1" l="1"/>
  <c r="J103" i="1"/>
  <c r="J100" i="1"/>
  <c r="K103" i="1"/>
  <c r="K100" i="1"/>
  <c r="M89" i="1"/>
  <c r="M91" i="1" s="1"/>
  <c r="N20" i="1"/>
  <c r="N28" i="1" s="1"/>
  <c r="N12" i="1"/>
  <c r="M26" i="1"/>
  <c r="M23" i="1"/>
  <c r="D89" i="1"/>
  <c r="D91" i="1" s="1"/>
  <c r="M101" i="1"/>
  <c r="M56" i="1"/>
  <c r="N101" i="1"/>
  <c r="N56" i="1"/>
  <c r="H61" i="1"/>
  <c r="J10" i="1"/>
  <c r="D52" i="1"/>
  <c r="D54" i="1" s="1"/>
  <c r="M20" i="1"/>
  <c r="M12" i="1"/>
  <c r="M84" i="1"/>
  <c r="N46" i="1"/>
  <c r="N39" i="1"/>
  <c r="N84" i="1"/>
  <c r="N87" i="1"/>
  <c r="N89" i="1" s="1"/>
  <c r="N91" i="1" s="1"/>
  <c r="E62" i="1"/>
  <c r="E91" i="1"/>
  <c r="G54" i="1"/>
  <c r="N38" i="1"/>
  <c r="N35" i="1"/>
  <c r="H89" i="1"/>
  <c r="H91" i="1" s="1"/>
  <c r="N62" i="1"/>
  <c r="M39" i="1"/>
  <c r="M46" i="1"/>
  <c r="M52" i="1" s="1"/>
  <c r="N34" i="1"/>
  <c r="N30" i="1"/>
  <c r="E52" i="1"/>
  <c r="H54" i="1"/>
  <c r="D103" i="1" l="1"/>
  <c r="D100" i="1"/>
  <c r="N52" i="1"/>
  <c r="J61" i="1"/>
  <c r="K10" i="1"/>
  <c r="G103" i="1"/>
  <c r="G100" i="1"/>
  <c r="H103" i="1"/>
  <c r="H100" i="1"/>
  <c r="E103" i="1"/>
  <c r="E100" i="1"/>
  <c r="M28" i="1"/>
  <c r="M54" i="1" s="1"/>
  <c r="N54" i="1"/>
  <c r="M103" i="1" l="1"/>
  <c r="M100" i="1"/>
  <c r="N100" i="1"/>
  <c r="N103" i="1"/>
  <c r="K61" i="1"/>
  <c r="M10" i="1"/>
  <c r="M61" i="1" l="1"/>
  <c r="N10" i="1"/>
  <c r="N61" i="1" s="1"/>
</calcChain>
</file>

<file path=xl/comments1.xml><?xml version="1.0" encoding="utf-8"?>
<comments xmlns="http://schemas.openxmlformats.org/spreadsheetml/2006/main">
  <authors>
    <author>Никола Павлов</author>
  </authors>
  <commentList>
    <comment ref="D42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Включва </t>
        </r>
        <r>
          <rPr>
            <b/>
            <i/>
            <sz val="10"/>
            <color indexed="10"/>
            <rFont val="Times New Roman"/>
            <family val="1"/>
            <charset val="204"/>
          </rPr>
          <t xml:space="preserve">"червено" </t>
        </r>
        <r>
          <rPr>
            <b/>
            <i/>
            <sz val="10"/>
            <color indexed="81"/>
            <rFont val="Times New Roman"/>
            <family val="1"/>
            <charset val="204"/>
          </rPr>
          <t>Кт салдо</t>
        </r>
        <r>
          <rPr>
            <sz val="10"/>
            <color indexed="81"/>
            <rFont val="Times New Roman"/>
            <family val="1"/>
            <charset val="204"/>
          </rPr>
          <t xml:space="preserve"> за </t>
        </r>
        <r>
          <rPr>
            <b/>
            <sz val="10"/>
            <color indexed="81"/>
            <rFont val="Times New Roman"/>
            <family val="1"/>
            <charset val="204"/>
          </rPr>
          <t>сметки 4020</t>
        </r>
        <r>
          <rPr>
            <sz val="10"/>
            <color indexed="81"/>
            <rFont val="Times New Roman"/>
            <family val="1"/>
            <charset val="204"/>
          </rPr>
          <t xml:space="preserve"> и </t>
        </r>
        <r>
          <rPr>
            <b/>
            <sz val="10"/>
            <color indexed="81"/>
            <rFont val="Times New Roman"/>
            <family val="1"/>
            <charset val="204"/>
          </rPr>
          <t>4040</t>
        </r>
        <r>
          <rPr>
            <sz val="10"/>
            <color indexed="81"/>
            <rFont val="Times New Roman"/>
            <family val="1"/>
            <charset val="204"/>
          </rPr>
          <t xml:space="preserve"> текущо през годината, с изключение на годишната оборотна ведомост.
</t>
        </r>
      </text>
    </comment>
    <comment ref="G42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Включва </t>
        </r>
        <r>
          <rPr>
            <b/>
            <i/>
            <sz val="10"/>
            <color indexed="10"/>
            <rFont val="Times New Roman"/>
            <family val="1"/>
            <charset val="204"/>
          </rPr>
          <t xml:space="preserve">"червено" </t>
        </r>
        <r>
          <rPr>
            <b/>
            <i/>
            <sz val="10"/>
            <color indexed="81"/>
            <rFont val="Times New Roman"/>
            <family val="1"/>
            <charset val="204"/>
          </rPr>
          <t>Кт салдо</t>
        </r>
        <r>
          <rPr>
            <sz val="10"/>
            <color indexed="81"/>
            <rFont val="Times New Roman"/>
            <family val="1"/>
            <charset val="204"/>
          </rPr>
          <t xml:space="preserve"> за </t>
        </r>
        <r>
          <rPr>
            <b/>
            <sz val="10"/>
            <color indexed="81"/>
            <rFont val="Times New Roman"/>
            <family val="1"/>
            <charset val="204"/>
          </rPr>
          <t>сметки 4020</t>
        </r>
        <r>
          <rPr>
            <sz val="10"/>
            <color indexed="81"/>
            <rFont val="Times New Roman"/>
            <family val="1"/>
            <charset val="204"/>
          </rPr>
          <t xml:space="preserve"> и </t>
        </r>
        <r>
          <rPr>
            <b/>
            <sz val="10"/>
            <color indexed="81"/>
            <rFont val="Times New Roman"/>
            <family val="1"/>
            <charset val="204"/>
          </rPr>
          <t>4040</t>
        </r>
        <r>
          <rPr>
            <sz val="10"/>
            <color indexed="81"/>
            <rFont val="Times New Roman"/>
            <family val="1"/>
            <charset val="204"/>
          </rPr>
          <t xml:space="preserve"> текущо през годината, с изключение на годишната оборотна ведомост.
</t>
        </r>
      </text>
    </comment>
    <comment ref="J42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Включва </t>
        </r>
        <r>
          <rPr>
            <b/>
            <i/>
            <sz val="10"/>
            <color indexed="10"/>
            <rFont val="Times New Roman"/>
            <family val="1"/>
            <charset val="204"/>
          </rPr>
          <t xml:space="preserve">"червено" </t>
        </r>
        <r>
          <rPr>
            <b/>
            <i/>
            <sz val="10"/>
            <color indexed="81"/>
            <rFont val="Times New Roman"/>
            <family val="1"/>
            <charset val="204"/>
          </rPr>
          <t>Кт салдо</t>
        </r>
        <r>
          <rPr>
            <sz val="10"/>
            <color indexed="81"/>
            <rFont val="Times New Roman"/>
            <family val="1"/>
            <charset val="204"/>
          </rPr>
          <t xml:space="preserve"> за </t>
        </r>
        <r>
          <rPr>
            <b/>
            <sz val="10"/>
            <color indexed="81"/>
            <rFont val="Times New Roman"/>
            <family val="1"/>
            <charset val="204"/>
          </rPr>
          <t>сметки 4020</t>
        </r>
        <r>
          <rPr>
            <sz val="10"/>
            <color indexed="81"/>
            <rFont val="Times New Roman"/>
            <family val="1"/>
            <charset val="204"/>
          </rPr>
          <t xml:space="preserve"> и </t>
        </r>
        <r>
          <rPr>
            <b/>
            <sz val="10"/>
            <color indexed="81"/>
            <rFont val="Times New Roman"/>
            <family val="1"/>
            <charset val="204"/>
          </rPr>
          <t>4040</t>
        </r>
        <r>
          <rPr>
            <sz val="10"/>
            <color indexed="81"/>
            <rFont val="Times New Roman"/>
            <family val="1"/>
            <charset val="204"/>
          </rPr>
          <t xml:space="preserve"> текущо през годината, с изключение на годишната оборотна ведомост.
</t>
        </r>
      </text>
    </comment>
    <comment ref="M42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Включва </t>
        </r>
        <r>
          <rPr>
            <b/>
            <i/>
            <sz val="10"/>
            <color indexed="10"/>
            <rFont val="Times New Roman"/>
            <family val="1"/>
            <charset val="204"/>
          </rPr>
          <t xml:space="preserve">"червено" </t>
        </r>
        <r>
          <rPr>
            <b/>
            <i/>
            <sz val="10"/>
            <color indexed="81"/>
            <rFont val="Times New Roman"/>
            <family val="1"/>
            <charset val="204"/>
          </rPr>
          <t>Кт салдо</t>
        </r>
        <r>
          <rPr>
            <sz val="10"/>
            <color indexed="81"/>
            <rFont val="Times New Roman"/>
            <family val="1"/>
            <charset val="204"/>
          </rPr>
          <t xml:space="preserve"> за </t>
        </r>
        <r>
          <rPr>
            <b/>
            <sz val="10"/>
            <color indexed="81"/>
            <rFont val="Times New Roman"/>
            <family val="1"/>
            <charset val="204"/>
          </rPr>
          <t>сметки 4020</t>
        </r>
        <r>
          <rPr>
            <sz val="10"/>
            <color indexed="81"/>
            <rFont val="Times New Roman"/>
            <family val="1"/>
            <charset val="204"/>
          </rPr>
          <t xml:space="preserve"> и </t>
        </r>
        <r>
          <rPr>
            <b/>
            <sz val="10"/>
            <color indexed="81"/>
            <rFont val="Times New Roman"/>
            <family val="1"/>
            <charset val="204"/>
          </rPr>
          <t>4040</t>
        </r>
        <r>
          <rPr>
            <sz val="10"/>
            <color indexed="81"/>
            <rFont val="Times New Roman"/>
            <family val="1"/>
            <charset val="204"/>
          </rPr>
          <t xml:space="preserve"> текущо през годината, с изключение на годишната оборотна ведомост.
</t>
        </r>
      </text>
    </comment>
  </commentList>
</comments>
</file>

<file path=xl/sharedStrings.xml><?xml version="1.0" encoding="utf-8"?>
<sst xmlns="http://schemas.openxmlformats.org/spreadsheetml/2006/main" count="141" uniqueCount="117">
  <si>
    <t xml:space="preserve">      ЕИК/ БУЛСТАТ</t>
  </si>
  <si>
    <t xml:space="preserve">         КОД ПО ЕБК</t>
  </si>
  <si>
    <t xml:space="preserve">                  телефон:</t>
  </si>
  <si>
    <t>(бюджетна организация, предприятие по чл. 165, ал. 1 от ЗПФ, поделение)</t>
  </si>
  <si>
    <t xml:space="preserve">         Web-адрес</t>
  </si>
  <si>
    <t xml:space="preserve">                        e-mail</t>
  </si>
  <si>
    <t xml:space="preserve">                                   Б А Л А Н С    на</t>
  </si>
  <si>
    <t xml:space="preserve">  към</t>
  </si>
  <si>
    <t xml:space="preserve">          (в левове) </t>
  </si>
  <si>
    <t>Актив (в левове)</t>
  </si>
  <si>
    <t>Ш и ф ъ р</t>
  </si>
  <si>
    <r>
      <t xml:space="preserve">                              I. </t>
    </r>
    <r>
      <rPr>
        <b/>
        <sz val="9"/>
        <rFont val="Times New Roman CYR"/>
        <family val="1"/>
        <charset val="204"/>
      </rPr>
      <t>ОТЧЕТНА ГРУПА</t>
    </r>
  </si>
  <si>
    <r>
      <t xml:space="preserve">                 II.ОТЧЕТНА  ГРУПА</t>
    </r>
    <r>
      <rPr>
        <b/>
        <sz val="10"/>
        <rFont val="Times New Roman Cyr"/>
        <family val="1"/>
        <charset val="204"/>
      </rPr>
      <t xml:space="preserve"> </t>
    </r>
    <r>
      <rPr>
        <b/>
        <i/>
        <sz val="10"/>
        <color indexed="20"/>
        <rFont val="Times New Roman Cyr"/>
      </rPr>
      <t>"СМЕТКИ ЗА</t>
    </r>
  </si>
  <si>
    <t xml:space="preserve">                             III. ОТЧЕТНА  ГРУПА</t>
  </si>
  <si>
    <t>IV.  В С И Ч К О</t>
  </si>
  <si>
    <t xml:space="preserve"> Раздели, групи, статии</t>
  </si>
  <si>
    <r>
      <t xml:space="preserve">                                 </t>
    </r>
    <r>
      <rPr>
        <b/>
        <i/>
        <sz val="11"/>
        <color indexed="18"/>
        <rFont val="Times New Roman CYR"/>
      </rPr>
      <t>"БЮДЖЕТ"</t>
    </r>
  </si>
  <si>
    <t xml:space="preserve">           СРЕДСТВА ОТ ЕВРОПЕЙСКИЯ СЪЮЗ"</t>
  </si>
  <si>
    <t xml:space="preserve">                 "ДРУГИ СМЕТКИ И ДЕЙНОСТИ"</t>
  </si>
  <si>
    <t>Текуща година           (в лева)</t>
  </si>
  <si>
    <t>Предходна година       31 декември (в лева)</t>
  </si>
  <si>
    <t>а</t>
  </si>
  <si>
    <t>б</t>
  </si>
  <si>
    <t xml:space="preserve"> А. НЕФИНАНСОВИ АКТИВИ</t>
  </si>
  <si>
    <t xml:space="preserve"> I. Дълготрайни материални активи</t>
  </si>
  <si>
    <t xml:space="preserve"> 1. Сгради</t>
  </si>
  <si>
    <t xml:space="preserve"> 2. Компютри,транспортни средства, оборудване</t>
  </si>
  <si>
    <t xml:space="preserve"> 3. Стопански инвентар и други ДМА</t>
  </si>
  <si>
    <t xml:space="preserve"> 4. Д М А   в   процес на придобиване</t>
  </si>
  <si>
    <t xml:space="preserve"> 5. Инфраструктурни обекти</t>
  </si>
  <si>
    <t xml:space="preserve"> 6. Активи с историческа и худ. стойност и книги</t>
  </si>
  <si>
    <t xml:space="preserve"> 7. Земи, гори и трайни насаждения</t>
  </si>
  <si>
    <t xml:space="preserve"> Общо за група І:</t>
  </si>
  <si>
    <t xml:space="preserve"> ІІ. Нематериални дълготрайни активи</t>
  </si>
  <si>
    <t xml:space="preserve"> III. Краткотрайни материални активи</t>
  </si>
  <si>
    <t xml:space="preserve"> 1. Материали, продукция, стоки, незавършено производство</t>
  </si>
  <si>
    <t xml:space="preserve"> 2. Други краткотрайни материални активи</t>
  </si>
  <si>
    <t xml:space="preserve"> Общо за група ІІІ:</t>
  </si>
  <si>
    <t xml:space="preserve"> Общо за раздел "А":</t>
  </si>
  <si>
    <t xml:space="preserve"> Б. ФИНАНСОВИ АКТИВИ</t>
  </si>
  <si>
    <t xml:space="preserve"> I. Дялове, акции и други ценни книжа</t>
  </si>
  <si>
    <t xml:space="preserve"> 1. Дялове и акции</t>
  </si>
  <si>
    <t xml:space="preserve"> 2. Държавни/общински ценни книжа</t>
  </si>
  <si>
    <t xml:space="preserve"> 3. Облигации и други ценни книжа</t>
  </si>
  <si>
    <t>(в левове)</t>
  </si>
  <si>
    <t xml:space="preserve"> II. Вземания от заеми</t>
  </si>
  <si>
    <t xml:space="preserve">           Данни от таблица</t>
  </si>
  <si>
    <t xml:space="preserve">'Intra-Balances' </t>
  </si>
  <si>
    <t xml:space="preserve"> 1. Дългосрочни вземания по заеми</t>
  </si>
  <si>
    <t xml:space="preserve">                           и таблица</t>
  </si>
  <si>
    <t>'Municipal-Bal'</t>
  </si>
  <si>
    <t xml:space="preserve"> 2. Краткосрочни вземания по заеми</t>
  </si>
  <si>
    <r>
      <t xml:space="preserve">    Сума </t>
    </r>
    <r>
      <rPr>
        <b/>
        <i/>
        <sz val="10"/>
        <color indexed="10"/>
        <rFont val="Times New Roman Cyr"/>
        <charset val="204"/>
      </rPr>
      <t>елиминирана</t>
    </r>
    <r>
      <rPr>
        <b/>
        <sz val="10"/>
        <rFont val="Times New Roman CYR"/>
        <charset val="204"/>
      </rPr>
      <t xml:space="preserve"> от</t>
    </r>
  </si>
  <si>
    <r>
      <t xml:space="preserve">    Сума </t>
    </r>
    <r>
      <rPr>
        <i/>
        <sz val="10"/>
        <color indexed="10"/>
        <rFont val="Times New Roman Cyr"/>
        <charset val="204"/>
      </rPr>
      <t>елиминирана</t>
    </r>
    <r>
      <rPr>
        <sz val="10"/>
        <rFont val="Times New Roman CYR"/>
        <charset val="204"/>
      </rPr>
      <t xml:space="preserve"> от</t>
    </r>
  </si>
  <si>
    <t xml:space="preserve"> Общо за група ІІ:</t>
  </si>
  <si>
    <r>
      <rPr>
        <b/>
        <i/>
        <sz val="10"/>
        <color indexed="18"/>
        <rFont val="Times New Roman CYR"/>
        <charset val="204"/>
      </rPr>
      <t>крайни</t>
    </r>
    <r>
      <rPr>
        <b/>
        <sz val="10"/>
        <rFont val="Times New Roman CYR"/>
        <charset val="204"/>
      </rPr>
      <t xml:space="preserve"> </t>
    </r>
    <r>
      <rPr>
        <b/>
        <i/>
        <sz val="10"/>
        <rFont val="Times New Roman Cyr"/>
        <charset val="204"/>
      </rPr>
      <t>Дт</t>
    </r>
    <r>
      <rPr>
        <b/>
        <sz val="10"/>
        <rFont val="Times New Roman CYR"/>
        <charset val="204"/>
      </rPr>
      <t xml:space="preserve"> салда на кол. (7) </t>
    </r>
  </si>
  <si>
    <r>
      <rPr>
        <i/>
        <sz val="10"/>
        <color indexed="20"/>
        <rFont val="Times New Roman Cyr"/>
        <charset val="204"/>
      </rPr>
      <t>начални</t>
    </r>
    <r>
      <rPr>
        <sz val="10"/>
        <rFont val="Times New Roman CYR"/>
        <charset val="204"/>
      </rPr>
      <t xml:space="preserve"> </t>
    </r>
    <r>
      <rPr>
        <i/>
        <sz val="10"/>
        <rFont val="Times New Roman Cyr"/>
        <charset val="204"/>
      </rPr>
      <t>Дт</t>
    </r>
    <r>
      <rPr>
        <sz val="10"/>
        <rFont val="Times New Roman CYR"/>
        <charset val="204"/>
      </rPr>
      <t xml:space="preserve"> салда на кол. (8) </t>
    </r>
  </si>
  <si>
    <t xml:space="preserve"> III. Други вземания</t>
  </si>
  <si>
    <t xml:space="preserve"> 1. Публични вземания - данъци, вноски, такси, санкции и лихви</t>
  </si>
  <si>
    <t xml:space="preserve"> 2. Вземания от клиенти</t>
  </si>
  <si>
    <t xml:space="preserve"> 3. Предоставени аванси</t>
  </si>
  <si>
    <t xml:space="preserve"> 4. Подотчетни лица</t>
  </si>
  <si>
    <t xml:space="preserve"> 5. Вземания по заеми м/у бюджетни организации</t>
  </si>
  <si>
    <t xml:space="preserve"> 6. Други вземания</t>
  </si>
  <si>
    <t xml:space="preserve"> IV. Парични средства</t>
  </si>
  <si>
    <t>контроли - крайно салдо</t>
  </si>
  <si>
    <t>контроли - начално салдо</t>
  </si>
  <si>
    <t xml:space="preserve"> 1. Парични средства  в брой</t>
  </si>
  <si>
    <t xml:space="preserve"> 2. Парични средства в банкови сметки</t>
  </si>
  <si>
    <t xml:space="preserve"> Общо за група ІV:</t>
  </si>
  <si>
    <t xml:space="preserve"> Общо за раздел "Б":</t>
  </si>
  <si>
    <t xml:space="preserve"> С у м а   н а   а к т и в а</t>
  </si>
  <si>
    <t xml:space="preserve"> В.  ЗАДБАЛАНСОВИ АКТИВИ</t>
  </si>
  <si>
    <t>Пасив (в левове)</t>
  </si>
  <si>
    <t xml:space="preserve"> A. КАПИТАЛ В БЮДЖЕТНИТЕ ПРЕДПРИЯТИЯ</t>
  </si>
  <si>
    <t xml:space="preserve"> 1. Разполагаем капитал</t>
  </si>
  <si>
    <t xml:space="preserve"> Коригиране на нетното изменение на активите</t>
  </si>
  <si>
    <t xml:space="preserve"> 2. Акумулирано изменение на нетните активи от минали години</t>
  </si>
  <si>
    <t xml:space="preserve"> 3. Изменение на нетните активи за периода</t>
  </si>
  <si>
    <t>Общо за раздел "А":</t>
  </si>
  <si>
    <t xml:space="preserve"> Б. ПАСИВИ И ПРИХОДИ ЗА БЪДЕЩИ ПЕРИОДИ</t>
  </si>
  <si>
    <t xml:space="preserve"> I. Дългосрочни задължения</t>
  </si>
  <si>
    <t xml:space="preserve"> 1. Дългосрочни задължения по емисии на ценни книжа</t>
  </si>
  <si>
    <t xml:space="preserve"> 2. Дългосрочни задължения по получени заеми</t>
  </si>
  <si>
    <t xml:space="preserve"> 3. Други дългоср. з-ния - финнансов лизинг и търг. кредит</t>
  </si>
  <si>
    <t xml:space="preserve"> II. Краткосрочни задължения</t>
  </si>
  <si>
    <t xml:space="preserve"> 1. Краткоср. задължения по заеми и емисии на ценни книжа</t>
  </si>
  <si>
    <t xml:space="preserve"> 2. Задължения към доставчици</t>
  </si>
  <si>
    <t xml:space="preserve"> 3. Получени аванси</t>
  </si>
  <si>
    <r>
      <t xml:space="preserve">Сума </t>
    </r>
    <r>
      <rPr>
        <b/>
        <i/>
        <sz val="10"/>
        <color indexed="10"/>
        <rFont val="Times New Roman Cyr"/>
        <charset val="204"/>
      </rPr>
      <t>елиминирана</t>
    </r>
    <r>
      <rPr>
        <b/>
        <sz val="10"/>
        <rFont val="Times New Roman CYR"/>
        <charset val="204"/>
      </rPr>
      <t xml:space="preserve"> от</t>
    </r>
  </si>
  <si>
    <r>
      <t xml:space="preserve">Сума </t>
    </r>
    <r>
      <rPr>
        <i/>
        <sz val="10"/>
        <color indexed="10"/>
        <rFont val="Times New Roman Cyr"/>
        <charset val="204"/>
      </rPr>
      <t>елиминирана</t>
    </r>
    <r>
      <rPr>
        <sz val="10"/>
        <rFont val="Times New Roman CYR"/>
        <charset val="204"/>
      </rPr>
      <t xml:space="preserve"> от</t>
    </r>
  </si>
  <si>
    <t xml:space="preserve"> 4. Задължения за пенсии, помощи, стипендии, субсидии</t>
  </si>
  <si>
    <r>
      <rPr>
        <b/>
        <i/>
        <sz val="10"/>
        <color indexed="18"/>
        <rFont val="Times New Roman CYR"/>
        <charset val="204"/>
      </rPr>
      <t>крайни</t>
    </r>
    <r>
      <rPr>
        <b/>
        <sz val="10"/>
        <rFont val="Times New Roman CYR"/>
        <charset val="204"/>
      </rPr>
      <t xml:space="preserve"> </t>
    </r>
    <r>
      <rPr>
        <b/>
        <i/>
        <sz val="10"/>
        <rFont val="Times New Roman Cyr"/>
        <charset val="204"/>
      </rPr>
      <t>Кт</t>
    </r>
    <r>
      <rPr>
        <b/>
        <sz val="10"/>
        <rFont val="Times New Roman CYR"/>
        <charset val="204"/>
      </rPr>
      <t xml:space="preserve"> салда на кол. (7) </t>
    </r>
  </si>
  <si>
    <r>
      <rPr>
        <i/>
        <sz val="10"/>
        <color indexed="20"/>
        <rFont val="Times New Roman Cyr"/>
        <charset val="204"/>
      </rPr>
      <t>начални</t>
    </r>
    <r>
      <rPr>
        <sz val="10"/>
        <rFont val="Times New Roman CYR"/>
        <charset val="204"/>
      </rPr>
      <t xml:space="preserve"> </t>
    </r>
    <r>
      <rPr>
        <i/>
        <sz val="10"/>
        <rFont val="Times New Roman Cyr"/>
        <charset val="204"/>
      </rPr>
      <t>Кт</t>
    </r>
    <r>
      <rPr>
        <sz val="10"/>
        <rFont val="Times New Roman CYR"/>
        <charset val="204"/>
      </rPr>
      <t xml:space="preserve"> салда на кол. (8) </t>
    </r>
  </si>
  <si>
    <t xml:space="preserve"> 5. Задължения за данъци, мита и такси</t>
  </si>
  <si>
    <t xml:space="preserve"> 6. Задължения за вноски към ДОО, НЗОК, ДЗПО</t>
  </si>
  <si>
    <t xml:space="preserve"> 7. Задължения към персонала</t>
  </si>
  <si>
    <t xml:space="preserve"> 8. Задължения по заеми м/у бюдж. организации</t>
  </si>
  <si>
    <t xml:space="preserve"> 9. Други краткосрочни задължения</t>
  </si>
  <si>
    <t xml:space="preserve"> IІI. Провизии и отсрочени постъпления</t>
  </si>
  <si>
    <t xml:space="preserve"> 1. Провизии за задължения</t>
  </si>
  <si>
    <t xml:space="preserve"> 2. Отсрочени помощи, дарения и трансфери</t>
  </si>
  <si>
    <t>Общо за раздел "Б":</t>
  </si>
  <si>
    <t>С у м а   н а   п а с и в а</t>
  </si>
  <si>
    <r>
      <t xml:space="preserve"> </t>
    </r>
    <r>
      <rPr>
        <b/>
        <i/>
        <sz val="12"/>
        <rFont val="Times New Roman CYR"/>
        <family val="1"/>
        <charset val="204"/>
      </rPr>
      <t>В.  ЗАДБАЛАНСОВИ ПАСИВИ</t>
    </r>
  </si>
  <si>
    <t>Дата:</t>
  </si>
  <si>
    <t xml:space="preserve">                                 Главен счетоводител:</t>
  </si>
  <si>
    <t xml:space="preserve">                                                 Ръководител:</t>
  </si>
  <si>
    <t>Контрола за равнение на елиминирани суми от актива и пасива</t>
  </si>
  <si>
    <r>
      <rPr>
        <b/>
        <i/>
        <sz val="10"/>
        <color indexed="18"/>
        <rFont val="Times New Roman CYR"/>
        <charset val="204"/>
      </rPr>
      <t>БАЛАНСОВИ</t>
    </r>
    <r>
      <rPr>
        <b/>
        <sz val="10"/>
        <color indexed="18"/>
        <rFont val="Times New Roman CYR"/>
        <charset val="204"/>
      </rPr>
      <t xml:space="preserve"> </t>
    </r>
    <r>
      <rPr>
        <b/>
        <sz val="10"/>
        <rFont val="Times New Roman Cyr"/>
        <family val="1"/>
        <charset val="204"/>
      </rPr>
      <t>АКТИВИ И ПАСИВИ - РАВНЕНИЕ (в левове)</t>
    </r>
  </si>
  <si>
    <r>
      <t>ЗАДБАЛАНСОВИ</t>
    </r>
    <r>
      <rPr>
        <b/>
        <sz val="10"/>
        <rFont val="Times New Roman Cyr"/>
        <family val="1"/>
        <charset val="204"/>
      </rPr>
      <t xml:space="preserve"> АКТИВИ И ПАСИВИ - РАВНЕНИЕ (в левове)</t>
    </r>
  </si>
  <si>
    <t>За да бъдат точно приложени консолидационните за-</t>
  </si>
  <si>
    <r>
      <rPr>
        <b/>
        <i/>
        <sz val="10"/>
        <color indexed="18"/>
        <rFont val="Times New Roman CYR"/>
        <charset val="204"/>
      </rPr>
      <t>БАЛАНСОВИ</t>
    </r>
    <r>
      <rPr>
        <b/>
        <sz val="10"/>
        <color indexed="18"/>
        <rFont val="Times New Roman CYR"/>
        <charset val="204"/>
      </rPr>
      <t xml:space="preserve"> </t>
    </r>
    <r>
      <rPr>
        <b/>
        <sz val="10"/>
        <rFont val="Times New Roman Cyr"/>
        <family val="1"/>
        <charset val="204"/>
      </rPr>
      <t>АКТИВИ И ПАСИВИ - СУМА НА НЕРАВНЕНИЕ</t>
    </r>
  </si>
  <si>
    <r>
      <t xml:space="preserve">писвания за баланса вижте дали </t>
    </r>
    <r>
      <rPr>
        <i/>
        <u/>
        <sz val="12"/>
        <color indexed="13"/>
        <rFont val="Times New Roman"/>
        <family val="1"/>
        <charset val="204"/>
      </rPr>
      <t>коректно</t>
    </r>
    <r>
      <rPr>
        <sz val="12"/>
        <color indexed="13"/>
        <rFont val="Times New Roman"/>
        <family val="1"/>
        <charset val="204"/>
      </rPr>
      <t xml:space="preserve"> са попъл-</t>
    </r>
  </si>
  <si>
    <r>
      <t>ЗАДБАЛАНСОВИ</t>
    </r>
    <r>
      <rPr>
        <b/>
        <sz val="9"/>
        <rFont val="Times New Roman CYR"/>
        <family val="1"/>
        <charset val="204"/>
      </rPr>
      <t xml:space="preserve"> АКТИВИ И ПАСИВИ - СУМА НА НЕРАВНЕНИЕ</t>
    </r>
  </si>
  <si>
    <r>
      <t xml:space="preserve">нени таблици </t>
    </r>
    <r>
      <rPr>
        <i/>
        <sz val="12"/>
        <color indexed="13"/>
        <rFont val="Times New Roman"/>
        <family val="1"/>
        <charset val="204"/>
      </rPr>
      <t xml:space="preserve">'Status'   </t>
    </r>
    <r>
      <rPr>
        <sz val="12"/>
        <color indexed="13"/>
        <rFont val="Times New Roman"/>
        <family val="1"/>
        <charset val="204"/>
      </rPr>
      <t>и</t>
    </r>
  </si>
  <si>
    <r>
      <t xml:space="preserve"> (за общините - </t>
    </r>
    <r>
      <rPr>
        <i/>
        <u/>
        <sz val="12"/>
        <color indexed="13"/>
        <rFont val="Times New Roman"/>
        <family val="1"/>
        <charset val="204"/>
      </rPr>
      <t>и</t>
    </r>
    <r>
      <rPr>
        <sz val="12"/>
        <color indexed="13"/>
        <rFont val="Times New Roman"/>
        <family val="1"/>
        <charset val="204"/>
      </rPr>
      <t xml:space="preserve"> таблица </t>
    </r>
    <r>
      <rPr>
        <i/>
        <sz val="12"/>
        <color indexed="13"/>
        <rFont val="Times New Roman"/>
        <family val="1"/>
        <charset val="20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</si>
</sst>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00&quot; &quot;000&quot; &quot;000"/>
    <numFmt numFmtId="165" formatCode="0&quot; &quot;0&quot; &quot;0&quot; &quot;0"/>
    <numFmt numFmtId="166" formatCode="#,##0;[Red]\(#,##0\)"/>
    <numFmt numFmtId="167" formatCode="00##"/>
    <numFmt numFmtId="168" formatCode="#,##0.00;[Red]\(#,##0.00\)"/>
    <numFmt numFmtId="169" formatCode="&quot;'Intra-Balances-&quot;0000&quot;'&quot;"/>
    <numFmt numFmtId="170" formatCode="&quot;'Municipal-Bal-&quot;0000&quot;'&quot;"/>
    <numFmt numFmtId="171" formatCode="####"/>
    <numFmt numFmtId="172" formatCode="dd\.mm\.yyyy\ &quot;г.&quot;;@"/>
    <numFmt numFmtId="173" formatCode="#,##0.00;\(#,##0.00\)"/>
    <numFmt numFmtId="174" formatCode="&quot;'Municipal-Bal-&quot;0000&quot;')!&quot;"/>
    <numFmt numFmtId="175" formatCode="0.000000000"/>
    <numFmt numFmtId="176" formatCode="0.0000000000"/>
  </numFmts>
  <fonts count="64" x14ac:knownFonts="1">
    <font>
      <sz val="10"/>
      <name val="Arial"/>
      <charset val="204"/>
    </font>
    <font>
      <sz val="10"/>
      <name val="Arial"/>
      <family val="2"/>
      <charset val="204"/>
    </font>
    <font>
      <b/>
      <sz val="12"/>
      <color indexed="18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4"/>
      <color indexed="18"/>
      <name val="Times New Roman CYR"/>
      <family val="1"/>
      <charset val="204"/>
    </font>
    <font>
      <sz val="11"/>
      <name val="Times New Roman Cyr"/>
      <charset val="204"/>
    </font>
    <font>
      <sz val="12"/>
      <color indexed="18"/>
      <name val="Times New Roman CYR"/>
      <family val="1"/>
      <charset val="204"/>
    </font>
    <font>
      <b/>
      <sz val="11"/>
      <color rgb="FFFFFFCC"/>
      <name val="Times New Roman CYR"/>
      <charset val="204"/>
    </font>
    <font>
      <i/>
      <sz val="11"/>
      <color rgb="FF000099"/>
      <name val="Times New Roman CYR"/>
      <charset val="204"/>
    </font>
    <font>
      <sz val="11"/>
      <color rgb="FF000099"/>
      <name val="Times New Roman Cyr"/>
      <charset val="204"/>
    </font>
    <font>
      <sz val="12"/>
      <name val="Times New Roman CYR"/>
      <family val="1"/>
      <charset val="204"/>
    </font>
    <font>
      <b/>
      <sz val="14"/>
      <color indexed="6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4"/>
      <color indexed="18"/>
      <name val="Times New Roman Cyr"/>
    </font>
    <font>
      <b/>
      <i/>
      <sz val="14"/>
      <name val="Times New Roman CYR"/>
      <family val="1"/>
      <charset val="204"/>
    </font>
    <font>
      <b/>
      <i/>
      <sz val="14"/>
      <color indexed="18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10"/>
      <color rgb="FFFFFFCC"/>
      <name val="Times New Roman CYR"/>
      <family val="1"/>
      <charset val="204"/>
    </font>
    <font>
      <sz val="14"/>
      <color indexed="18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i/>
      <sz val="10"/>
      <color indexed="20"/>
      <name val="Times New Roman Cyr"/>
    </font>
    <font>
      <b/>
      <i/>
      <sz val="10"/>
      <color indexed="18"/>
      <name val="Times New Roman CYR"/>
    </font>
    <font>
      <b/>
      <i/>
      <sz val="11"/>
      <color indexed="18"/>
      <name val="Times New Roman CYR"/>
    </font>
    <font>
      <b/>
      <i/>
      <sz val="10"/>
      <color indexed="58"/>
      <name val="Times New Roman CYR"/>
    </font>
    <font>
      <sz val="10"/>
      <color indexed="17"/>
      <name val="Times New Roman Cyr"/>
      <family val="1"/>
      <charset val="204"/>
    </font>
    <font>
      <b/>
      <sz val="12"/>
      <color rgb="FFFFFF99"/>
      <name val="Times New Roman CYR"/>
      <charset val="204"/>
    </font>
    <font>
      <b/>
      <i/>
      <sz val="11"/>
      <name val="Times New Roman Cyr"/>
      <family val="1"/>
      <charset val="204"/>
    </font>
    <font>
      <b/>
      <sz val="12"/>
      <name val="Times New Roman CYR"/>
      <charset val="204"/>
    </font>
    <font>
      <b/>
      <sz val="11"/>
      <name val="Times New Roman CYR"/>
      <charset val="204"/>
    </font>
    <font>
      <b/>
      <i/>
      <sz val="12"/>
      <color rgb="FF000099"/>
      <name val="Times New Roman CYR"/>
      <charset val="204"/>
    </font>
    <font>
      <b/>
      <sz val="10"/>
      <name val="Times New Roman CYR"/>
      <charset val="204"/>
    </font>
    <font>
      <b/>
      <i/>
      <sz val="10"/>
      <color indexed="10"/>
      <name val="Times New Roman Cyr"/>
      <charset val="204"/>
    </font>
    <font>
      <sz val="10"/>
      <name val="Times New Roman CYR"/>
      <charset val="204"/>
    </font>
    <font>
      <i/>
      <sz val="10"/>
      <color indexed="10"/>
      <name val="Times New Roman Cyr"/>
      <charset val="204"/>
    </font>
    <font>
      <b/>
      <i/>
      <sz val="10"/>
      <color indexed="18"/>
      <name val="Times New Roman CYR"/>
      <charset val="204"/>
    </font>
    <font>
      <b/>
      <i/>
      <sz val="10"/>
      <name val="Times New Roman Cyr"/>
      <charset val="204"/>
    </font>
    <font>
      <i/>
      <sz val="10"/>
      <color indexed="20"/>
      <name val="Times New Roman Cyr"/>
      <charset val="204"/>
    </font>
    <font>
      <i/>
      <sz val="10"/>
      <name val="Times New Roman Cyr"/>
      <charset val="204"/>
    </font>
    <font>
      <sz val="12"/>
      <name val="Times New Roman CYR"/>
      <charset val="204"/>
    </font>
    <font>
      <b/>
      <i/>
      <sz val="12"/>
      <name val="Times New Roman CYR"/>
      <family val="1"/>
      <charset val="204"/>
    </font>
    <font>
      <b/>
      <sz val="12"/>
      <color rgb="FFE6FFB3"/>
      <name val="Times New Roman CYR"/>
      <family val="1"/>
      <charset val="204"/>
    </font>
    <font>
      <sz val="14"/>
      <name val="Times New Roman CYR"/>
      <family val="1"/>
      <charset val="204"/>
    </font>
    <font>
      <sz val="12"/>
      <color indexed="9"/>
      <name val="Times New Roman CYR"/>
      <family val="1"/>
      <charset val="204"/>
    </font>
    <font>
      <i/>
      <sz val="11"/>
      <name val="Times New Roman CYR"/>
      <charset val="204"/>
    </font>
    <font>
      <b/>
      <i/>
      <sz val="10"/>
      <color indexed="12"/>
      <name val="Times New Roman CYR"/>
      <charset val="204"/>
    </font>
    <font>
      <b/>
      <sz val="10"/>
      <color indexed="18"/>
      <name val="Times New Roman CYR"/>
      <charset val="204"/>
    </font>
    <font>
      <b/>
      <sz val="12"/>
      <color indexed="20"/>
      <name val="Times New Roman CYR"/>
      <family val="1"/>
      <charset val="204"/>
    </font>
    <font>
      <sz val="12"/>
      <color indexed="20"/>
      <name val="Times New Roman CYR"/>
      <charset val="204"/>
    </font>
    <font>
      <b/>
      <i/>
      <sz val="10"/>
      <color indexed="60"/>
      <name val="Times New Roman CYR"/>
      <family val="1"/>
      <charset val="204"/>
    </font>
    <font>
      <b/>
      <sz val="12"/>
      <name val="Times New Roman CYR"/>
      <family val="1"/>
    </font>
    <font>
      <sz val="12"/>
      <color rgb="FFFFFF00"/>
      <name val="Times New Roman"/>
      <family val="1"/>
      <charset val="204"/>
    </font>
    <font>
      <b/>
      <sz val="12"/>
      <color rgb="FFFFFF00"/>
      <name val="Times New Roman"/>
      <family val="1"/>
      <charset val="204"/>
    </font>
    <font>
      <i/>
      <u/>
      <sz val="12"/>
      <color indexed="13"/>
      <name val="Times New Roman"/>
      <family val="1"/>
      <charset val="204"/>
    </font>
    <font>
      <sz val="12"/>
      <color indexed="13"/>
      <name val="Times New Roman"/>
      <family val="1"/>
      <charset val="204"/>
    </font>
    <font>
      <b/>
      <i/>
      <sz val="9"/>
      <color indexed="60"/>
      <name val="Times New Roman CYR"/>
      <family val="1"/>
      <charset val="204"/>
    </font>
    <font>
      <i/>
      <sz val="12"/>
      <color indexed="13"/>
      <name val="Times New Roman"/>
      <family val="1"/>
      <charset val="204"/>
    </font>
    <font>
      <i/>
      <sz val="12"/>
      <color rgb="FFFFFF00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sz val="10"/>
      <color indexed="8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6FFB3"/>
        <bgColor indexed="64"/>
      </patternFill>
    </fill>
    <fill>
      <patternFill patternType="solid">
        <fgColor rgb="FFE1FEAC"/>
        <bgColor indexed="64"/>
      </patternFill>
    </fill>
    <fill>
      <patternFill patternType="solid">
        <fgColor indexed="26"/>
        <bgColor indexed="33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000099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25"/>
      </left>
      <right style="medium">
        <color indexed="25"/>
      </right>
      <top style="medium">
        <color indexed="25"/>
      </top>
      <bottom style="medium">
        <color indexed="25"/>
      </bottom>
      <diagonal/>
    </border>
    <border>
      <left style="medium">
        <color indexed="25"/>
      </left>
      <right style="double">
        <color indexed="25"/>
      </right>
      <top style="medium">
        <color indexed="25"/>
      </top>
      <bottom style="medium">
        <color indexed="25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3">
    <xf numFmtId="0" fontId="0" fillId="0" borderId="0" xfId="0"/>
    <xf numFmtId="0" fontId="2" fillId="2" borderId="1" xfId="1" applyFont="1" applyFill="1" applyBorder="1" applyAlignment="1" applyProtection="1">
      <alignment horizontal="center" wrapText="1"/>
    </xf>
    <xf numFmtId="0" fontId="2" fillId="2" borderId="2" xfId="1" applyFont="1" applyFill="1" applyBorder="1" applyAlignment="1" applyProtection="1">
      <alignment horizontal="center" wrapText="1"/>
    </xf>
    <xf numFmtId="0" fontId="2" fillId="2" borderId="3" xfId="1" applyFont="1" applyFill="1" applyBorder="1" applyAlignment="1" applyProtection="1">
      <alignment horizontal="center" wrapText="1"/>
    </xf>
    <xf numFmtId="0" fontId="3" fillId="3" borderId="0" xfId="1" applyFont="1" applyFill="1" applyProtection="1"/>
    <xf numFmtId="0" fontId="4" fillId="3" borderId="0" xfId="1" applyFont="1" applyFill="1" applyBorder="1" applyAlignment="1" applyProtection="1">
      <alignment horizontal="center"/>
    </xf>
    <xf numFmtId="164" fontId="2" fillId="2" borderId="4" xfId="1" applyNumberFormat="1" applyFont="1" applyFill="1" applyBorder="1" applyAlignment="1" applyProtection="1">
      <alignment horizontal="center" vertical="center"/>
    </xf>
    <xf numFmtId="164" fontId="2" fillId="2" borderId="5" xfId="1" applyNumberFormat="1" applyFont="1" applyFill="1" applyBorder="1" applyAlignment="1" applyProtection="1">
      <alignment horizontal="center" vertical="center"/>
    </xf>
    <xf numFmtId="0" fontId="5" fillId="3" borderId="0" xfId="1" applyFont="1" applyFill="1" applyProtection="1"/>
    <xf numFmtId="165" fontId="6" fillId="2" borderId="6" xfId="1" applyNumberFormat="1" applyFont="1" applyFill="1" applyBorder="1" applyAlignment="1" applyProtection="1">
      <alignment horizontal="center" vertical="center"/>
    </xf>
    <xf numFmtId="0" fontId="7" fillId="4" borderId="6" xfId="1" applyNumberFormat="1" applyFont="1" applyFill="1" applyBorder="1" applyAlignment="1" applyProtection="1">
      <alignment horizontal="center" vertical="center"/>
    </xf>
    <xf numFmtId="0" fontId="4" fillId="5" borderId="0" xfId="1" applyFont="1" applyFill="1" applyProtection="1"/>
    <xf numFmtId="0" fontId="4" fillId="0" borderId="0" xfId="1" applyFont="1" applyFill="1" applyProtection="1"/>
    <xf numFmtId="0" fontId="8" fillId="2" borderId="7" xfId="1" applyFont="1" applyFill="1" applyBorder="1" applyAlignment="1" applyProtection="1">
      <alignment horizontal="center" vertical="top"/>
    </xf>
    <xf numFmtId="0" fontId="8" fillId="2" borderId="0" xfId="1" applyFont="1" applyFill="1" applyBorder="1" applyAlignment="1" applyProtection="1">
      <alignment horizontal="center" vertical="top"/>
    </xf>
    <xf numFmtId="0" fontId="8" fillId="2" borderId="8" xfId="1" applyFont="1" applyFill="1" applyBorder="1" applyAlignment="1" applyProtection="1">
      <alignment horizontal="center" vertical="top"/>
    </xf>
    <xf numFmtId="38" fontId="3" fillId="6" borderId="0" xfId="2" applyNumberFormat="1" applyFont="1" applyFill="1" applyBorder="1" applyAlignment="1" applyProtection="1">
      <alignment horizontal="center"/>
    </xf>
    <xf numFmtId="0" fontId="9" fillId="3" borderId="0" xfId="1" applyFont="1" applyFill="1" applyAlignment="1" applyProtection="1">
      <alignment horizontal="center"/>
    </xf>
    <xf numFmtId="0" fontId="10" fillId="4" borderId="9" xfId="1" applyFont="1" applyFill="1" applyBorder="1" applyAlignment="1" applyProtection="1">
      <alignment horizontal="center" vertical="center" wrapText="1"/>
    </xf>
    <xf numFmtId="0" fontId="10" fillId="4" borderId="10" xfId="1" applyFont="1" applyFill="1" applyBorder="1" applyAlignment="1" applyProtection="1">
      <alignment horizontal="center" vertical="center" wrapText="1"/>
    </xf>
    <xf numFmtId="0" fontId="10" fillId="4" borderId="11" xfId="1" applyFont="1" applyFill="1" applyBorder="1" applyAlignment="1" applyProtection="1">
      <alignment horizontal="center" vertical="center" wrapText="1"/>
    </xf>
    <xf numFmtId="0" fontId="5" fillId="3" borderId="0" xfId="1" applyFont="1" applyFill="1" applyAlignment="1" applyProtection="1">
      <alignment horizontal="right"/>
    </xf>
    <xf numFmtId="0" fontId="4" fillId="3" borderId="0" xfId="1" applyFont="1" applyFill="1" applyProtection="1"/>
    <xf numFmtId="0" fontId="11" fillId="2" borderId="4" xfId="1" applyFont="1" applyFill="1" applyBorder="1" applyAlignment="1" applyProtection="1">
      <alignment horizontal="center" vertical="center"/>
    </xf>
    <xf numFmtId="0" fontId="11" fillId="2" borderId="5" xfId="1" applyFont="1" applyFill="1" applyBorder="1" applyAlignment="1" applyProtection="1">
      <alignment horizontal="center" vertical="center"/>
    </xf>
    <xf numFmtId="0" fontId="5" fillId="3" borderId="0" xfId="1" applyFont="1" applyFill="1" applyAlignment="1" applyProtection="1">
      <alignment horizontal="left"/>
    </xf>
    <xf numFmtId="0" fontId="11" fillId="4" borderId="4" xfId="1" applyFont="1" applyFill="1" applyBorder="1" applyAlignment="1" applyProtection="1">
      <alignment horizontal="center" vertical="center"/>
    </xf>
    <xf numFmtId="0" fontId="11" fillId="4" borderId="12" xfId="1" applyFont="1" applyFill="1" applyBorder="1" applyAlignment="1" applyProtection="1">
      <alignment horizontal="center" vertical="center"/>
    </xf>
    <xf numFmtId="0" fontId="11" fillId="4" borderId="5" xfId="1" applyFont="1" applyFill="1" applyBorder="1" applyAlignment="1" applyProtection="1">
      <alignment horizontal="center" vertical="center"/>
    </xf>
    <xf numFmtId="166" fontId="12" fillId="3" borderId="0" xfId="2" applyNumberFormat="1" applyFont="1" applyFill="1" applyAlignment="1" applyProtection="1"/>
    <xf numFmtId="38" fontId="12" fillId="3" borderId="0" xfId="2" applyNumberFormat="1" applyFont="1" applyFill="1" applyProtection="1"/>
    <xf numFmtId="0" fontId="6" fillId="7" borderId="0" xfId="1" applyFont="1" applyFill="1" applyBorder="1" applyAlignment="1" applyProtection="1">
      <alignment horizontal="left"/>
    </xf>
    <xf numFmtId="0" fontId="2" fillId="7" borderId="13" xfId="1" applyFont="1" applyFill="1" applyBorder="1" applyAlignment="1" applyProtection="1">
      <alignment horizontal="center"/>
    </xf>
    <xf numFmtId="0" fontId="13" fillId="7" borderId="0" xfId="1" applyFont="1" applyFill="1" applyBorder="1" applyAlignment="1" applyProtection="1">
      <alignment horizontal="right"/>
    </xf>
    <xf numFmtId="166" fontId="14" fillId="3" borderId="0" xfId="2" applyNumberFormat="1" applyFont="1" applyFill="1" applyBorder="1" applyAlignment="1" applyProtection="1">
      <alignment horizontal="left"/>
    </xf>
    <xf numFmtId="0" fontId="15" fillId="3" borderId="13" xfId="1" applyFont="1" applyFill="1" applyBorder="1" applyAlignment="1" applyProtection="1">
      <alignment horizontal="center"/>
    </xf>
    <xf numFmtId="0" fontId="4" fillId="3" borderId="13" xfId="1" applyFont="1" applyFill="1" applyBorder="1" applyAlignment="1" applyProtection="1">
      <alignment horizontal="center"/>
    </xf>
    <xf numFmtId="38" fontId="16" fillId="3" borderId="13" xfId="2" applyNumberFormat="1" applyFont="1" applyFill="1" applyBorder="1" applyAlignment="1" applyProtection="1">
      <alignment horizontal="left"/>
    </xf>
    <xf numFmtId="38" fontId="17" fillId="3" borderId="13" xfId="2" applyNumberFormat="1" applyFont="1" applyFill="1" applyBorder="1" applyAlignment="1" applyProtection="1">
      <alignment horizontal="left"/>
    </xf>
    <xf numFmtId="38" fontId="8" fillId="6" borderId="0" xfId="2" applyNumberFormat="1" applyFont="1" applyFill="1" applyAlignment="1" applyProtection="1"/>
    <xf numFmtId="38" fontId="18" fillId="6" borderId="14" xfId="2" applyNumberFormat="1" applyFont="1" applyFill="1" applyBorder="1" applyAlignment="1" applyProtection="1">
      <alignment horizontal="center"/>
    </xf>
    <xf numFmtId="166" fontId="12" fillId="6" borderId="0" xfId="2" applyNumberFormat="1" applyFont="1" applyFill="1" applyAlignment="1" applyProtection="1"/>
    <xf numFmtId="38" fontId="19" fillId="8" borderId="15" xfId="2" applyNumberFormat="1" applyFont="1" applyFill="1" applyBorder="1" applyAlignment="1" applyProtection="1">
      <alignment horizontal="center"/>
    </xf>
    <xf numFmtId="38" fontId="19" fillId="6" borderId="15" xfId="2" applyNumberFormat="1" applyFont="1" applyFill="1" applyBorder="1" applyAlignment="1" applyProtection="1">
      <alignment horizontal="center"/>
    </xf>
    <xf numFmtId="38" fontId="19" fillId="6" borderId="14" xfId="2" applyNumberFormat="1" applyFont="1" applyFill="1" applyBorder="1" applyAlignment="1" applyProtection="1">
      <alignment horizontal="center"/>
    </xf>
    <xf numFmtId="166" fontId="12" fillId="6" borderId="0" xfId="2" applyNumberFormat="1" applyFont="1" applyFill="1" applyBorder="1" applyAlignment="1" applyProtection="1"/>
    <xf numFmtId="0" fontId="4" fillId="6" borderId="0" xfId="1" applyFont="1" applyFill="1" applyBorder="1" applyProtection="1"/>
    <xf numFmtId="38" fontId="20" fillId="6" borderId="0" xfId="2" applyNumberFormat="1" applyFont="1" applyFill="1" applyAlignment="1" applyProtection="1"/>
    <xf numFmtId="38" fontId="8" fillId="6" borderId="0" xfId="1" applyNumberFormat="1" applyFont="1" applyFill="1" applyAlignment="1" applyProtection="1">
      <alignment horizontal="right"/>
    </xf>
    <xf numFmtId="38" fontId="14" fillId="9" borderId="16" xfId="2" applyNumberFormat="1" applyFont="1" applyFill="1" applyBorder="1" applyAlignment="1" applyProtection="1">
      <alignment horizontal="center" vertical="center"/>
    </xf>
    <xf numFmtId="167" fontId="21" fillId="9" borderId="17" xfId="2" applyNumberFormat="1" applyFont="1" applyFill="1" applyBorder="1" applyAlignment="1" applyProtection="1">
      <alignment horizontal="center" vertical="center" textRotation="90" wrapText="1"/>
    </xf>
    <xf numFmtId="0" fontId="21" fillId="4" borderId="16" xfId="1" applyFont="1" applyFill="1" applyBorder="1" applyAlignment="1" applyProtection="1">
      <alignment vertical="center"/>
    </xf>
    <xf numFmtId="166" fontId="12" fillId="4" borderId="18" xfId="2" applyNumberFormat="1" applyFont="1" applyFill="1" applyBorder="1" applyAlignment="1" applyProtection="1">
      <alignment vertical="center"/>
    </xf>
    <xf numFmtId="0" fontId="22" fillId="4" borderId="19" xfId="1" applyFont="1" applyFill="1" applyBorder="1" applyAlignment="1" applyProtection="1">
      <alignment horizontal="left" vertical="center"/>
    </xf>
    <xf numFmtId="166" fontId="12" fillId="4" borderId="20" xfId="2" applyNumberFormat="1" applyFont="1" applyFill="1" applyBorder="1" applyAlignment="1" applyProtection="1">
      <alignment horizontal="left" vertical="center"/>
    </xf>
    <xf numFmtId="0" fontId="21" fillId="4" borderId="19" xfId="1" applyFont="1" applyFill="1" applyBorder="1" applyAlignment="1" applyProtection="1">
      <alignment vertical="center"/>
    </xf>
    <xf numFmtId="0" fontId="4" fillId="4" borderId="20" xfId="1" applyFont="1" applyFill="1" applyBorder="1" applyProtection="1"/>
    <xf numFmtId="0" fontId="3" fillId="4" borderId="19" xfId="1" applyFont="1" applyFill="1" applyBorder="1" applyAlignment="1" applyProtection="1">
      <alignment horizontal="center" vertical="center"/>
    </xf>
    <xf numFmtId="0" fontId="3" fillId="4" borderId="20" xfId="1" applyFont="1" applyFill="1" applyBorder="1" applyAlignment="1" applyProtection="1">
      <alignment horizontal="center" vertical="center"/>
    </xf>
    <xf numFmtId="38" fontId="14" fillId="9" borderId="21" xfId="2" applyNumberFormat="1" applyFont="1" applyFill="1" applyBorder="1" applyAlignment="1" applyProtection="1">
      <alignment horizontal="center" vertical="center"/>
    </xf>
    <xf numFmtId="167" fontId="21" fillId="9" borderId="22" xfId="2" applyNumberFormat="1" applyFont="1" applyFill="1" applyBorder="1" applyAlignment="1" applyProtection="1">
      <alignment horizontal="center" vertical="center" textRotation="90" wrapText="1"/>
    </xf>
    <xf numFmtId="0" fontId="24" fillId="4" borderId="23" xfId="1" applyFont="1" applyFill="1" applyBorder="1" applyAlignment="1" applyProtection="1">
      <alignment vertical="center"/>
    </xf>
    <xf numFmtId="166" fontId="12" fillId="4" borderId="24" xfId="2" applyNumberFormat="1" applyFont="1" applyFill="1" applyBorder="1" applyAlignment="1" applyProtection="1">
      <alignment horizontal="center" vertical="center"/>
    </xf>
    <xf numFmtId="0" fontId="23" fillId="4" borderId="25" xfId="1" applyFont="1" applyFill="1" applyBorder="1" applyAlignment="1" applyProtection="1">
      <alignment horizontal="left" vertical="center"/>
    </xf>
    <xf numFmtId="166" fontId="12" fillId="4" borderId="26" xfId="2" applyNumberFormat="1" applyFont="1" applyFill="1" applyBorder="1" applyAlignment="1" applyProtection="1">
      <alignment horizontal="left" vertical="center"/>
    </xf>
    <xf numFmtId="0" fontId="26" fillId="4" borderId="25" xfId="1" applyFont="1" applyFill="1" applyBorder="1" applyAlignment="1" applyProtection="1">
      <alignment horizontal="left" vertical="center"/>
    </xf>
    <xf numFmtId="0" fontId="27" fillId="4" borderId="26" xfId="1" applyFont="1" applyFill="1" applyBorder="1" applyProtection="1"/>
    <xf numFmtId="0" fontId="3" fillId="4" borderId="25" xfId="1" applyFont="1" applyFill="1" applyBorder="1" applyAlignment="1" applyProtection="1">
      <alignment horizontal="center" vertical="center"/>
    </xf>
    <xf numFmtId="0" fontId="3" fillId="4" borderId="26" xfId="1" applyFont="1" applyFill="1" applyBorder="1" applyAlignment="1" applyProtection="1">
      <alignment horizontal="center" vertical="center"/>
    </xf>
    <xf numFmtId="38" fontId="28" fillId="9" borderId="23" xfId="2" applyNumberFormat="1" applyFont="1" applyFill="1" applyBorder="1" applyAlignment="1" applyProtection="1">
      <alignment horizontal="center" vertical="center"/>
    </xf>
    <xf numFmtId="167" fontId="21" fillId="9" borderId="27" xfId="2" applyNumberFormat="1" applyFont="1" applyFill="1" applyBorder="1" applyAlignment="1" applyProtection="1">
      <alignment horizontal="center" vertical="center" textRotation="90" wrapText="1"/>
    </xf>
    <xf numFmtId="166" fontId="5" fillId="9" borderId="28" xfId="2" applyNumberFormat="1" applyFont="1" applyFill="1" applyBorder="1" applyAlignment="1" applyProtection="1">
      <alignment horizontal="center" vertical="center" wrapText="1"/>
    </xf>
    <xf numFmtId="166" fontId="29" fillId="9" borderId="29" xfId="2" applyNumberFormat="1" applyFont="1" applyFill="1" applyBorder="1" applyAlignment="1" applyProtection="1">
      <alignment horizontal="center" vertical="center" wrapText="1"/>
    </xf>
    <xf numFmtId="166" fontId="29" fillId="9" borderId="26" xfId="2" applyNumberFormat="1" applyFont="1" applyFill="1" applyBorder="1" applyAlignment="1" applyProtection="1">
      <alignment horizontal="center" vertical="center" wrapText="1"/>
    </xf>
    <xf numFmtId="38" fontId="3" fillId="9" borderId="30" xfId="2" applyNumberFormat="1" applyFont="1" applyFill="1" applyBorder="1" applyAlignment="1" applyProtection="1">
      <alignment horizontal="center" vertical="center"/>
    </xf>
    <xf numFmtId="167" fontId="3" fillId="9" borderId="27" xfId="2" applyNumberFormat="1" applyFont="1" applyFill="1" applyBorder="1" applyAlignment="1" applyProtection="1">
      <alignment horizontal="center" vertical="center"/>
    </xf>
    <xf numFmtId="166" fontId="3" fillId="9" borderId="28" xfId="2" applyNumberFormat="1" applyFont="1" applyFill="1" applyBorder="1" applyAlignment="1" applyProtection="1">
      <alignment horizontal="center" vertical="center"/>
    </xf>
    <xf numFmtId="166" fontId="3" fillId="9" borderId="26" xfId="2" applyNumberFormat="1" applyFont="1" applyFill="1" applyBorder="1" applyAlignment="1" applyProtection="1">
      <alignment horizontal="center" vertical="center"/>
    </xf>
    <xf numFmtId="38" fontId="3" fillId="4" borderId="21" xfId="2" applyNumberFormat="1" applyFont="1" applyFill="1" applyBorder="1" applyAlignment="1" applyProtection="1"/>
    <xf numFmtId="167" fontId="3" fillId="4" borderId="22" xfId="2" applyNumberFormat="1" applyFont="1" applyFill="1" applyBorder="1" applyAlignment="1" applyProtection="1">
      <alignment horizontal="center"/>
    </xf>
    <xf numFmtId="166" fontId="3" fillId="4" borderId="31" xfId="2" applyNumberFormat="1" applyFont="1" applyFill="1" applyBorder="1" applyAlignment="1" applyProtection="1"/>
    <xf numFmtId="166" fontId="12" fillId="4" borderId="32" xfId="2" applyNumberFormat="1" applyFont="1" applyFill="1" applyBorder="1" applyAlignment="1" applyProtection="1"/>
    <xf numFmtId="38" fontId="3" fillId="0" borderId="21" xfId="2" applyNumberFormat="1" applyFont="1" applyBorder="1" applyAlignment="1" applyProtection="1"/>
    <xf numFmtId="167" fontId="3" fillId="0" borderId="22" xfId="2" applyNumberFormat="1" applyFont="1" applyBorder="1" applyAlignment="1" applyProtection="1">
      <alignment horizontal="center"/>
    </xf>
    <xf numFmtId="168" fontId="3" fillId="0" borderId="31" xfId="2" applyNumberFormat="1" applyFont="1" applyBorder="1" applyAlignment="1" applyProtection="1">
      <alignment horizontal="center"/>
    </xf>
    <xf numFmtId="168" fontId="3" fillId="0" borderId="32" xfId="2" applyNumberFormat="1" applyFont="1" applyBorder="1" applyAlignment="1" applyProtection="1">
      <alignment horizontal="center"/>
    </xf>
    <xf numFmtId="38" fontId="12" fillId="0" borderId="33" xfId="2" applyNumberFormat="1" applyFont="1" applyBorder="1" applyAlignment="1" applyProtection="1"/>
    <xf numFmtId="167" fontId="12" fillId="0" borderId="34" xfId="2" applyNumberFormat="1" applyFont="1" applyBorder="1" applyAlignment="1" applyProtection="1">
      <alignment horizontal="center"/>
    </xf>
    <xf numFmtId="168" fontId="3" fillId="0" borderId="35" xfId="2" applyNumberFormat="1" applyFont="1" applyBorder="1" applyAlignment="1" applyProtection="1"/>
    <xf numFmtId="168" fontId="12" fillId="0" borderId="36" xfId="2" applyNumberFormat="1" applyFont="1" applyBorder="1" applyAlignment="1" applyProtection="1"/>
    <xf numFmtId="168" fontId="12" fillId="6" borderId="0" xfId="2" applyNumberFormat="1" applyFont="1" applyFill="1" applyAlignment="1" applyProtection="1"/>
    <xf numFmtId="168" fontId="3" fillId="0" borderId="35" xfId="2" applyNumberFormat="1" applyFont="1" applyBorder="1" applyAlignment="1" applyProtection="1">
      <alignment horizontal="center"/>
    </xf>
    <xf numFmtId="168" fontId="12" fillId="0" borderId="36" xfId="2" applyNumberFormat="1" applyFont="1" applyBorder="1" applyAlignment="1" applyProtection="1">
      <alignment horizontal="center"/>
    </xf>
    <xf numFmtId="168" fontId="3" fillId="0" borderId="35" xfId="2" applyNumberFormat="1" applyFont="1" applyBorder="1" applyAlignment="1" applyProtection="1">
      <alignment horizontal="right"/>
    </xf>
    <xf numFmtId="168" fontId="12" fillId="0" borderId="36" xfId="2" applyNumberFormat="1" applyFont="1" applyBorder="1" applyAlignment="1" applyProtection="1">
      <alignment horizontal="right"/>
    </xf>
    <xf numFmtId="38" fontId="12" fillId="0" borderId="37" xfId="2" applyNumberFormat="1" applyFont="1" applyBorder="1" applyAlignment="1" applyProtection="1"/>
    <xf numFmtId="167" fontId="12" fillId="0" borderId="38" xfId="2" applyNumberFormat="1" applyFont="1" applyBorder="1" applyAlignment="1" applyProtection="1">
      <alignment horizontal="center"/>
    </xf>
    <xf numFmtId="168" fontId="3" fillId="0" borderId="39" xfId="2" applyNumberFormat="1" applyFont="1" applyBorder="1" applyAlignment="1" applyProtection="1">
      <alignment horizontal="right"/>
    </xf>
    <xf numFmtId="168" fontId="12" fillId="0" borderId="40" xfId="2" applyNumberFormat="1" applyFont="1" applyBorder="1" applyAlignment="1" applyProtection="1">
      <alignment horizontal="right"/>
    </xf>
    <xf numFmtId="168" fontId="3" fillId="0" borderId="39" xfId="2" applyNumberFormat="1" applyFont="1" applyBorder="1" applyAlignment="1" applyProtection="1"/>
    <xf numFmtId="168" fontId="12" fillId="0" borderId="40" xfId="2" applyNumberFormat="1" applyFont="1" applyBorder="1" applyAlignment="1" applyProtection="1"/>
    <xf numFmtId="38" fontId="3" fillId="6" borderId="41" xfId="2" applyNumberFormat="1" applyFont="1" applyFill="1" applyBorder="1" applyAlignment="1" applyProtection="1"/>
    <xf numFmtId="167" fontId="3" fillId="6" borderId="42" xfId="2" applyNumberFormat="1" applyFont="1" applyFill="1" applyBorder="1" applyAlignment="1" applyProtection="1">
      <alignment horizontal="center"/>
    </xf>
    <xf numFmtId="168" fontId="3" fillId="6" borderId="43" xfId="2" applyNumberFormat="1" applyFont="1" applyFill="1" applyBorder="1" applyAlignment="1" applyProtection="1"/>
    <xf numFmtId="168" fontId="12" fillId="6" borderId="44" xfId="2" applyNumberFormat="1" applyFont="1" applyFill="1" applyBorder="1" applyAlignment="1" applyProtection="1"/>
    <xf numFmtId="168" fontId="3" fillId="0" borderId="31" xfId="2" applyNumberFormat="1" applyFont="1" applyBorder="1" applyAlignment="1" applyProtection="1"/>
    <xf numFmtId="168" fontId="12" fillId="0" borderId="32" xfId="2" applyNumberFormat="1" applyFont="1" applyBorder="1" applyAlignment="1" applyProtection="1"/>
    <xf numFmtId="38" fontId="14" fillId="9" borderId="45" xfId="2" applyNumberFormat="1" applyFont="1" applyFill="1" applyBorder="1" applyAlignment="1" applyProtection="1"/>
    <xf numFmtId="167" fontId="14" fillId="9" borderId="46" xfId="2" applyNumberFormat="1" applyFont="1" applyFill="1" applyBorder="1" applyAlignment="1" applyProtection="1">
      <alignment horizontal="center"/>
    </xf>
    <xf numFmtId="168" fontId="3" fillId="10" borderId="47" xfId="2" applyNumberFormat="1" applyFont="1" applyFill="1" applyBorder="1" applyAlignment="1" applyProtection="1"/>
    <xf numFmtId="168" fontId="12" fillId="10" borderId="48" xfId="2" applyNumberFormat="1" applyFont="1" applyFill="1" applyBorder="1" applyAlignment="1" applyProtection="1"/>
    <xf numFmtId="168" fontId="3" fillId="4" borderId="31" xfId="2" applyNumberFormat="1" applyFont="1" applyFill="1" applyBorder="1" applyAlignment="1" applyProtection="1"/>
    <xf numFmtId="168" fontId="12" fillId="4" borderId="32" xfId="2" applyNumberFormat="1" applyFont="1" applyFill="1" applyBorder="1" applyAlignment="1" applyProtection="1"/>
    <xf numFmtId="0" fontId="4" fillId="11" borderId="0" xfId="1" applyFont="1" applyFill="1" applyProtection="1"/>
    <xf numFmtId="0" fontId="30" fillId="11" borderId="0" xfId="1" applyFont="1" applyFill="1" applyAlignment="1" applyProtection="1">
      <alignment horizontal="right"/>
    </xf>
    <xf numFmtId="0" fontId="31" fillId="12" borderId="49" xfId="1" applyFont="1" applyFill="1" applyBorder="1" applyProtection="1"/>
    <xf numFmtId="169" fontId="32" fillId="12" borderId="50" xfId="1" quotePrefix="1" applyNumberFormat="1" applyFont="1" applyFill="1" applyBorder="1" applyAlignment="1" applyProtection="1">
      <alignment horizontal="left"/>
    </xf>
    <xf numFmtId="0" fontId="31" fillId="12" borderId="9" xfId="1" applyFont="1" applyFill="1" applyBorder="1" applyProtection="1"/>
    <xf numFmtId="170" fontId="32" fillId="12" borderId="11" xfId="1" quotePrefix="1" applyNumberFormat="1" applyFont="1" applyFill="1" applyBorder="1" applyAlignment="1" applyProtection="1">
      <alignment horizontal="center"/>
    </xf>
    <xf numFmtId="0" fontId="33" fillId="8" borderId="51" xfId="1" applyFont="1" applyFill="1" applyBorder="1" applyAlignment="1" applyProtection="1">
      <alignment horizontal="center"/>
    </xf>
    <xf numFmtId="0" fontId="35" fillId="8" borderId="51" xfId="1" applyFont="1" applyFill="1" applyBorder="1" applyAlignment="1" applyProtection="1">
      <alignment horizontal="center"/>
    </xf>
    <xf numFmtId="0" fontId="33" fillId="8" borderId="52" xfId="1" applyFont="1" applyFill="1" applyBorder="1" applyAlignment="1" applyProtection="1">
      <alignment horizontal="center"/>
    </xf>
    <xf numFmtId="0" fontId="35" fillId="8" borderId="52" xfId="1" applyFont="1" applyFill="1" applyBorder="1" applyAlignment="1" applyProtection="1">
      <alignment horizontal="center"/>
    </xf>
    <xf numFmtId="0" fontId="4" fillId="5" borderId="53" xfId="1" applyFont="1" applyFill="1" applyBorder="1" applyProtection="1"/>
    <xf numFmtId="38" fontId="12" fillId="0" borderId="21" xfId="2" applyNumberFormat="1" applyFont="1" applyBorder="1" applyAlignment="1" applyProtection="1"/>
    <xf numFmtId="168" fontId="3" fillId="0" borderId="54" xfId="2" applyNumberFormat="1" applyFont="1" applyBorder="1" applyAlignment="1" applyProtection="1"/>
    <xf numFmtId="168" fontId="41" fillId="0" borderId="54" xfId="2" applyNumberFormat="1" applyFont="1" applyBorder="1" applyAlignment="1" applyProtection="1"/>
    <xf numFmtId="0" fontId="4" fillId="5" borderId="54" xfId="1" applyFont="1" applyFill="1" applyBorder="1" applyProtection="1"/>
    <xf numFmtId="38" fontId="12" fillId="12" borderId="33" xfId="2" applyNumberFormat="1" applyFont="1" applyFill="1" applyBorder="1" applyAlignment="1" applyProtection="1"/>
    <xf numFmtId="168" fontId="3" fillId="0" borderId="55" xfId="2" applyNumberFormat="1" applyFont="1" applyBorder="1" applyAlignment="1" applyProtection="1"/>
    <xf numFmtId="168" fontId="41" fillId="0" borderId="55" xfId="2" applyNumberFormat="1" applyFont="1" applyBorder="1" applyAlignment="1" applyProtection="1"/>
    <xf numFmtId="168" fontId="3" fillId="8" borderId="6" xfId="2" applyNumberFormat="1" applyFont="1" applyFill="1" applyBorder="1" applyAlignment="1" applyProtection="1"/>
    <xf numFmtId="168" fontId="41" fillId="8" borderId="6" xfId="2" applyNumberFormat="1" applyFont="1" applyFill="1" applyBorder="1" applyAlignment="1" applyProtection="1"/>
    <xf numFmtId="4" fontId="21" fillId="12" borderId="6" xfId="0" applyNumberFormat="1" applyFont="1" applyFill="1" applyBorder="1" applyAlignment="1" applyProtection="1">
      <alignment horizontal="center"/>
    </xf>
    <xf numFmtId="4" fontId="33" fillId="11" borderId="56" xfId="0" applyNumberFormat="1" applyFont="1" applyFill="1" applyBorder="1" applyAlignment="1" applyProtection="1">
      <alignment horizontal="center"/>
    </xf>
    <xf numFmtId="4" fontId="35" fillId="11" borderId="0" xfId="0" applyNumberFormat="1" applyFont="1" applyFill="1" applyBorder="1" applyAlignment="1" applyProtection="1">
      <alignment horizontal="center"/>
    </xf>
    <xf numFmtId="167" fontId="3" fillId="9" borderId="46" xfId="2" applyNumberFormat="1" applyFont="1" applyFill="1" applyBorder="1" applyAlignment="1" applyProtection="1">
      <alignment horizontal="center"/>
    </xf>
    <xf numFmtId="38" fontId="3" fillId="12" borderId="21" xfId="2" applyNumberFormat="1" applyFont="1" applyFill="1" applyBorder="1" applyAlignment="1" applyProtection="1"/>
    <xf numFmtId="168" fontId="12" fillId="0" borderId="31" xfId="2" applyNumberFormat="1" applyFont="1" applyBorder="1" applyAlignment="1" applyProtection="1"/>
    <xf numFmtId="38" fontId="18" fillId="13" borderId="57" xfId="2" applyNumberFormat="1" applyFont="1" applyFill="1" applyBorder="1" applyAlignment="1" applyProtection="1"/>
    <xf numFmtId="167" fontId="14" fillId="13" borderId="58" xfId="2" applyNumberFormat="1" applyFont="1" applyFill="1" applyBorder="1" applyAlignment="1" applyProtection="1">
      <alignment horizontal="center"/>
    </xf>
    <xf numFmtId="168" fontId="3" fillId="13" borderId="59" xfId="2" applyNumberFormat="1" applyFont="1" applyFill="1" applyBorder="1" applyAlignment="1" applyProtection="1"/>
    <xf numFmtId="168" fontId="12" fillId="13" borderId="60" xfId="2" applyNumberFormat="1" applyFont="1" applyFill="1" applyBorder="1" applyAlignment="1" applyProtection="1"/>
    <xf numFmtId="38" fontId="42" fillId="0" borderId="61" xfId="2" applyNumberFormat="1" applyFont="1" applyBorder="1" applyAlignment="1" applyProtection="1"/>
    <xf numFmtId="167" fontId="14" fillId="0" borderId="62" xfId="2" applyNumberFormat="1" applyFont="1" applyBorder="1" applyAlignment="1" applyProtection="1">
      <alignment horizontal="center"/>
    </xf>
    <xf numFmtId="168" fontId="3" fillId="0" borderId="63" xfId="2" applyNumberFormat="1" applyFont="1" applyBorder="1" applyAlignment="1" applyProtection="1"/>
    <xf numFmtId="168" fontId="12" fillId="0" borderId="64" xfId="2" applyNumberFormat="1" applyFont="1" applyBorder="1" applyAlignment="1" applyProtection="1"/>
    <xf numFmtId="38" fontId="3" fillId="6" borderId="0" xfId="2" applyNumberFormat="1" applyFont="1" applyFill="1" applyBorder="1" applyAlignment="1" applyProtection="1"/>
    <xf numFmtId="167" fontId="14" fillId="6" borderId="0" xfId="2" applyNumberFormat="1" applyFont="1" applyFill="1" applyBorder="1" applyAlignment="1" applyProtection="1">
      <alignment horizontal="center"/>
    </xf>
    <xf numFmtId="166" fontId="3" fillId="6" borderId="0" xfId="2" applyNumberFormat="1" applyFont="1" applyFill="1" applyBorder="1" applyAlignment="1" applyProtection="1">
      <alignment horizontal="center"/>
    </xf>
    <xf numFmtId="38" fontId="3" fillId="6" borderId="0" xfId="2" applyNumberFormat="1" applyFont="1" applyFill="1" applyAlignment="1" applyProtection="1">
      <alignment horizontal="left"/>
    </xf>
    <xf numFmtId="38" fontId="18" fillId="6" borderId="0" xfId="2" applyNumberFormat="1" applyFont="1" applyFill="1" applyAlignment="1" applyProtection="1">
      <alignment horizontal="center"/>
    </xf>
    <xf numFmtId="38" fontId="14" fillId="14" borderId="16" xfId="2" applyNumberFormat="1" applyFont="1" applyFill="1" applyBorder="1" applyAlignment="1" applyProtection="1">
      <alignment horizontal="center" vertical="center"/>
    </xf>
    <xf numFmtId="167" fontId="21" fillId="14" borderId="17" xfId="2" applyNumberFormat="1" applyFont="1" applyFill="1" applyBorder="1" applyAlignment="1" applyProtection="1">
      <alignment horizontal="center" vertical="center" textRotation="90" wrapText="1"/>
    </xf>
    <xf numFmtId="166" fontId="12" fillId="4" borderId="20" xfId="2" applyNumberFormat="1" applyFont="1" applyFill="1" applyBorder="1" applyAlignment="1" applyProtection="1">
      <alignment vertical="center"/>
    </xf>
    <xf numFmtId="38" fontId="14" fillId="14" borderId="21" xfId="2" applyNumberFormat="1" applyFont="1" applyFill="1" applyBorder="1" applyAlignment="1" applyProtection="1">
      <alignment horizontal="center" vertical="center"/>
    </xf>
    <xf numFmtId="167" fontId="21" fillId="14" borderId="22" xfId="2" applyNumberFormat="1" applyFont="1" applyFill="1" applyBorder="1" applyAlignment="1" applyProtection="1">
      <alignment horizontal="center" vertical="center" textRotation="90" wrapText="1"/>
    </xf>
    <xf numFmtId="0" fontId="24" fillId="4" borderId="25" xfId="1" applyFont="1" applyFill="1" applyBorder="1" applyAlignment="1" applyProtection="1">
      <alignment vertical="center"/>
    </xf>
    <xf numFmtId="166" fontId="12" fillId="4" borderId="26" xfId="2" applyNumberFormat="1" applyFont="1" applyFill="1" applyBorder="1" applyAlignment="1" applyProtection="1">
      <alignment horizontal="center" vertical="center"/>
    </xf>
    <xf numFmtId="38" fontId="43" fillId="14" borderId="23" xfId="2" applyNumberFormat="1" applyFont="1" applyFill="1" applyBorder="1" applyAlignment="1" applyProtection="1">
      <alignment horizontal="center" vertical="center"/>
    </xf>
    <xf numFmtId="167" fontId="21" fillId="14" borderId="27" xfId="2" applyNumberFormat="1" applyFont="1" applyFill="1" applyBorder="1" applyAlignment="1" applyProtection="1">
      <alignment horizontal="center" vertical="center" textRotation="90" wrapText="1"/>
    </xf>
    <xf numFmtId="166" fontId="5" fillId="14" borderId="28" xfId="2" applyNumberFormat="1" applyFont="1" applyFill="1" applyBorder="1" applyAlignment="1" applyProtection="1">
      <alignment horizontal="center" vertical="center" wrapText="1"/>
    </xf>
    <xf numFmtId="166" fontId="29" fillId="14" borderId="26" xfId="2" applyNumberFormat="1" applyFont="1" applyFill="1" applyBorder="1" applyAlignment="1" applyProtection="1">
      <alignment horizontal="center" vertical="center" wrapText="1"/>
    </xf>
    <xf numFmtId="166" fontId="3" fillId="14" borderId="28" xfId="2" applyNumberFormat="1" applyFont="1" applyFill="1" applyBorder="1" applyAlignment="1" applyProtection="1">
      <alignment horizontal="center" vertical="center" wrapText="1"/>
    </xf>
    <xf numFmtId="166" fontId="42" fillId="14" borderId="26" xfId="2" applyNumberFormat="1" applyFont="1" applyFill="1" applyBorder="1" applyAlignment="1" applyProtection="1">
      <alignment horizontal="center" vertical="center" wrapText="1"/>
    </xf>
    <xf numFmtId="38" fontId="3" fillId="14" borderId="30" xfId="2" applyNumberFormat="1" applyFont="1" applyFill="1" applyBorder="1" applyAlignment="1" applyProtection="1">
      <alignment horizontal="center" vertical="center"/>
    </xf>
    <xf numFmtId="171" fontId="3" fillId="14" borderId="65" xfId="2" applyNumberFormat="1" applyFont="1" applyFill="1" applyBorder="1" applyAlignment="1" applyProtection="1">
      <alignment horizontal="center" vertical="center"/>
    </xf>
    <xf numFmtId="166" fontId="3" fillId="14" borderId="28" xfId="2" applyNumberFormat="1" applyFont="1" applyFill="1" applyBorder="1" applyAlignment="1" applyProtection="1">
      <alignment horizontal="center" vertical="center"/>
    </xf>
    <xf numFmtId="166" fontId="3" fillId="14" borderId="26" xfId="2" applyNumberFormat="1" applyFont="1" applyFill="1" applyBorder="1" applyAlignment="1" applyProtection="1">
      <alignment horizontal="center" vertical="center"/>
    </xf>
    <xf numFmtId="38" fontId="5" fillId="0" borderId="21" xfId="2" applyNumberFormat="1" applyFont="1" applyFill="1" applyBorder="1" applyAlignment="1" applyProtection="1"/>
    <xf numFmtId="167" fontId="3" fillId="0" borderId="22" xfId="2" applyNumberFormat="1" applyFont="1" applyFill="1" applyBorder="1" applyAlignment="1" applyProtection="1">
      <alignment horizontal="center" vertical="center"/>
    </xf>
    <xf numFmtId="166" fontId="3" fillId="0" borderId="31" xfId="2" applyNumberFormat="1" applyFont="1" applyFill="1" applyBorder="1" applyAlignment="1" applyProtection="1"/>
    <xf numFmtId="170" fontId="32" fillId="12" borderId="50" xfId="1" applyNumberFormat="1" applyFont="1" applyFill="1" applyBorder="1" applyAlignment="1" applyProtection="1">
      <alignment horizontal="left"/>
    </xf>
    <xf numFmtId="38" fontId="12" fillId="0" borderId="33" xfId="2" applyNumberFormat="1" applyFont="1" applyFill="1" applyBorder="1" applyAlignment="1" applyProtection="1"/>
    <xf numFmtId="167" fontId="12" fillId="0" borderId="34" xfId="2" applyNumberFormat="1" applyFont="1" applyFill="1" applyBorder="1" applyAlignment="1" applyProtection="1">
      <alignment horizontal="center" vertical="center"/>
    </xf>
    <xf numFmtId="168" fontId="3" fillId="0" borderId="35" xfId="2" applyNumberFormat="1" applyFont="1" applyFill="1" applyBorder="1" applyAlignment="1" applyProtection="1">
      <alignment horizontal="right"/>
    </xf>
    <xf numFmtId="168" fontId="12" fillId="0" borderId="36" xfId="2" applyNumberFormat="1" applyFont="1" applyFill="1" applyBorder="1" applyAlignment="1" applyProtection="1">
      <alignment horizontal="right"/>
    </xf>
    <xf numFmtId="168" fontId="3" fillId="15" borderId="4" xfId="2" applyNumberFormat="1" applyFont="1" applyFill="1" applyBorder="1" applyAlignment="1" applyProtection="1"/>
    <xf numFmtId="168" fontId="41" fillId="15" borderId="5" xfId="2" applyNumberFormat="1" applyFont="1" applyFill="1" applyBorder="1" applyAlignment="1" applyProtection="1"/>
    <xf numFmtId="167" fontId="12" fillId="0" borderId="34" xfId="2" applyNumberFormat="1" applyFont="1" applyBorder="1" applyAlignment="1" applyProtection="1">
      <alignment horizontal="center" vertical="center"/>
    </xf>
    <xf numFmtId="167" fontId="12" fillId="0" borderId="38" xfId="2" applyNumberFormat="1" applyFont="1" applyBorder="1" applyAlignment="1" applyProtection="1">
      <alignment horizontal="center" vertical="center"/>
    </xf>
    <xf numFmtId="38" fontId="14" fillId="15" borderId="45" xfId="2" applyNumberFormat="1" applyFont="1" applyFill="1" applyBorder="1" applyAlignment="1" applyProtection="1"/>
    <xf numFmtId="167" fontId="14" fillId="15" borderId="46" xfId="2" applyNumberFormat="1" applyFont="1" applyFill="1" applyBorder="1" applyAlignment="1" applyProtection="1">
      <alignment horizontal="center"/>
    </xf>
    <xf numFmtId="38" fontId="5" fillId="4" borderId="21" xfId="2" applyNumberFormat="1" applyFont="1" applyFill="1" applyBorder="1" applyAlignment="1" applyProtection="1"/>
    <xf numFmtId="167" fontId="3" fillId="4" borderId="22" xfId="2" applyNumberFormat="1" applyFont="1" applyFill="1" applyBorder="1" applyAlignment="1" applyProtection="1">
      <alignment horizontal="center" vertical="center"/>
    </xf>
    <xf numFmtId="38" fontId="3" fillId="0" borderId="21" xfId="2" applyNumberFormat="1" applyFont="1" applyFill="1" applyBorder="1" applyAlignment="1" applyProtection="1"/>
    <xf numFmtId="167" fontId="3" fillId="6" borderId="42" xfId="2" applyNumberFormat="1" applyFont="1" applyFill="1" applyBorder="1" applyAlignment="1" applyProtection="1">
      <alignment horizontal="center" vertical="center"/>
    </xf>
    <xf numFmtId="168" fontId="12" fillId="6" borderId="44" xfId="2" applyNumberFormat="1" applyFont="1" applyFill="1" applyBorder="1" applyAlignment="1" applyProtection="1">
      <alignment horizontal="right"/>
    </xf>
    <xf numFmtId="167" fontId="3" fillId="0" borderId="22" xfId="2" applyNumberFormat="1" applyFont="1" applyBorder="1" applyAlignment="1" applyProtection="1">
      <alignment horizontal="center" vertical="center"/>
    </xf>
    <xf numFmtId="169" fontId="32" fillId="12" borderId="50" xfId="1" applyNumberFormat="1" applyFont="1" applyFill="1" applyBorder="1" applyAlignment="1" applyProtection="1">
      <alignment horizontal="left"/>
    </xf>
    <xf numFmtId="170" fontId="32" fillId="12" borderId="11" xfId="1" applyNumberFormat="1" applyFont="1" applyFill="1" applyBorder="1" applyAlignment="1" applyProtection="1">
      <alignment horizontal="center"/>
    </xf>
    <xf numFmtId="167" fontId="33" fillId="15" borderId="51" xfId="2" applyNumberFormat="1" applyFont="1" applyFill="1" applyBorder="1" applyAlignment="1" applyProtection="1">
      <alignment horizontal="center"/>
    </xf>
    <xf numFmtId="167" fontId="35" fillId="15" borderId="51" xfId="2" applyNumberFormat="1" applyFont="1" applyFill="1" applyBorder="1" applyAlignment="1" applyProtection="1">
      <alignment horizontal="center"/>
    </xf>
    <xf numFmtId="167" fontId="33" fillId="15" borderId="52" xfId="2" applyNumberFormat="1" applyFont="1" applyFill="1" applyBorder="1" applyAlignment="1" applyProtection="1">
      <alignment horizontal="center"/>
    </xf>
    <xf numFmtId="167" fontId="35" fillId="15" borderId="52" xfId="2" applyNumberFormat="1" applyFont="1" applyFill="1" applyBorder="1" applyAlignment="1" applyProtection="1">
      <alignment horizontal="center"/>
    </xf>
    <xf numFmtId="168" fontId="3" fillId="0" borderId="51" xfId="2" applyNumberFormat="1" applyFont="1" applyBorder="1" applyAlignment="1" applyProtection="1"/>
    <xf numFmtId="168" fontId="41" fillId="0" borderId="66" xfId="2" applyNumberFormat="1" applyFont="1" applyBorder="1" applyAlignment="1" applyProtection="1"/>
    <xf numFmtId="168" fontId="3" fillId="11" borderId="54" xfId="2" applyNumberFormat="1" applyFont="1" applyFill="1" applyBorder="1" applyAlignment="1" applyProtection="1"/>
    <xf numFmtId="168" fontId="41" fillId="11" borderId="54" xfId="2" applyNumberFormat="1" applyFont="1" applyFill="1" applyBorder="1" applyAlignment="1" applyProtection="1"/>
    <xf numFmtId="168" fontId="3" fillId="0" borderId="67" xfId="2" applyNumberFormat="1" applyFont="1" applyBorder="1" applyAlignment="1" applyProtection="1"/>
    <xf numFmtId="168" fontId="41" fillId="0" borderId="67" xfId="2" applyNumberFormat="1" applyFont="1" applyBorder="1" applyAlignment="1" applyProtection="1"/>
    <xf numFmtId="167" fontId="3" fillId="16" borderId="42" xfId="2" applyNumberFormat="1" applyFont="1" applyFill="1" applyBorder="1" applyAlignment="1" applyProtection="1">
      <alignment horizontal="center" vertical="center"/>
    </xf>
    <xf numFmtId="168" fontId="3" fillId="16" borderId="43" xfId="2" applyNumberFormat="1" applyFont="1" applyFill="1" applyBorder="1" applyAlignment="1" applyProtection="1"/>
    <xf numFmtId="168" fontId="12" fillId="16" borderId="44" xfId="2" applyNumberFormat="1" applyFont="1" applyFill="1" applyBorder="1" applyAlignment="1" applyProtection="1"/>
    <xf numFmtId="168" fontId="3" fillId="15" borderId="6" xfId="2" applyNumberFormat="1" applyFont="1" applyFill="1" applyBorder="1" applyAlignment="1" applyProtection="1"/>
    <xf numFmtId="168" fontId="41" fillId="15" borderId="6" xfId="2" applyNumberFormat="1" applyFont="1" applyFill="1" applyBorder="1" applyAlignment="1" applyProtection="1"/>
    <xf numFmtId="38" fontId="12" fillId="12" borderId="37" xfId="2" applyNumberFormat="1" applyFont="1" applyFill="1" applyBorder="1" applyAlignment="1" applyProtection="1"/>
    <xf numFmtId="168" fontId="3" fillId="10" borderId="47" xfId="2" applyNumberFormat="1" applyFont="1" applyFill="1" applyBorder="1" applyAlignment="1" applyProtection="1">
      <alignment horizontal="right"/>
    </xf>
    <xf numFmtId="168" fontId="12" fillId="10" borderId="48" xfId="2" applyNumberFormat="1" applyFont="1" applyFill="1" applyBorder="1" applyAlignment="1" applyProtection="1">
      <alignment horizontal="right"/>
    </xf>
    <xf numFmtId="38" fontId="18" fillId="14" borderId="57" xfId="2" applyNumberFormat="1" applyFont="1" applyFill="1" applyBorder="1" applyAlignment="1" applyProtection="1"/>
    <xf numFmtId="167" fontId="14" fillId="14" borderId="58" xfId="2" applyNumberFormat="1" applyFont="1" applyFill="1" applyBorder="1" applyAlignment="1" applyProtection="1">
      <alignment horizontal="center" vertical="center"/>
    </xf>
    <xf numFmtId="168" fontId="3" fillId="14" borderId="59" xfId="2" applyNumberFormat="1" applyFont="1" applyFill="1" applyBorder="1" applyAlignment="1" applyProtection="1">
      <alignment horizontal="right"/>
    </xf>
    <xf numFmtId="168" fontId="12" fillId="14" borderId="60" xfId="2" applyNumberFormat="1" applyFont="1" applyFill="1" applyBorder="1" applyAlignment="1" applyProtection="1">
      <alignment horizontal="right"/>
    </xf>
    <xf numFmtId="38" fontId="3" fillId="0" borderId="61" xfId="2" applyNumberFormat="1" applyFont="1" applyBorder="1" applyAlignment="1" applyProtection="1"/>
    <xf numFmtId="167" fontId="14" fillId="0" borderId="62" xfId="2" applyNumberFormat="1" applyFont="1" applyBorder="1" applyAlignment="1" applyProtection="1">
      <alignment horizontal="center" vertical="center"/>
    </xf>
    <xf numFmtId="0" fontId="3" fillId="8" borderId="0" xfId="1" applyNumberFormat="1" applyFont="1" applyFill="1" applyProtection="1"/>
    <xf numFmtId="0" fontId="44" fillId="6" borderId="0" xfId="1" applyFont="1" applyFill="1" applyProtection="1"/>
    <xf numFmtId="0" fontId="4" fillId="6" borderId="0" xfId="1" applyFont="1" applyFill="1" applyProtection="1"/>
    <xf numFmtId="38" fontId="12" fillId="6" borderId="0" xfId="2" applyNumberFormat="1" applyFont="1" applyFill="1" applyProtection="1"/>
    <xf numFmtId="166" fontId="12" fillId="6" borderId="0" xfId="2" applyNumberFormat="1" applyFont="1" applyFill="1" applyProtection="1"/>
    <xf numFmtId="171" fontId="45" fillId="6" borderId="0" xfId="2" applyNumberFormat="1" applyFont="1" applyFill="1" applyProtection="1"/>
    <xf numFmtId="38" fontId="3" fillId="6" borderId="0" xfId="2" applyNumberFormat="1" applyFont="1" applyFill="1" applyAlignment="1" applyProtection="1">
      <alignment horizontal="right"/>
    </xf>
    <xf numFmtId="0" fontId="3" fillId="8" borderId="0" xfId="1" applyFont="1" applyFill="1" applyProtection="1"/>
    <xf numFmtId="0" fontId="3" fillId="6" borderId="0" xfId="1" applyFont="1" applyFill="1" applyAlignment="1" applyProtection="1">
      <alignment horizontal="right"/>
    </xf>
    <xf numFmtId="172" fontId="32" fillId="6" borderId="13" xfId="1" applyNumberFormat="1" applyFont="1" applyFill="1" applyBorder="1" applyAlignment="1" applyProtection="1">
      <alignment horizontal="center"/>
    </xf>
    <xf numFmtId="171" fontId="45" fillId="6" borderId="13" xfId="2" applyNumberFormat="1" applyFont="1" applyFill="1" applyBorder="1" applyProtection="1"/>
    <xf numFmtId="166" fontId="12" fillId="6" borderId="13" xfId="2" applyNumberFormat="1" applyFont="1" applyFill="1" applyBorder="1" applyAlignment="1" applyProtection="1"/>
    <xf numFmtId="0" fontId="30" fillId="6" borderId="13" xfId="1" applyFont="1" applyFill="1" applyBorder="1" applyProtection="1"/>
    <xf numFmtId="0" fontId="4" fillId="6" borderId="13" xfId="1" applyFont="1" applyFill="1" applyBorder="1" applyProtection="1"/>
    <xf numFmtId="0" fontId="14" fillId="6" borderId="13" xfId="1" applyFont="1" applyFill="1" applyBorder="1" applyProtection="1"/>
    <xf numFmtId="0" fontId="14" fillId="6" borderId="0" xfId="1" applyFont="1" applyFill="1" applyProtection="1"/>
    <xf numFmtId="0" fontId="40" fillId="6" borderId="0" xfId="1" applyFont="1" applyFill="1" applyProtection="1"/>
    <xf numFmtId="0" fontId="46" fillId="6" borderId="68" xfId="1" applyFont="1" applyFill="1" applyBorder="1" applyAlignment="1" applyProtection="1">
      <alignment horizontal="center"/>
    </xf>
    <xf numFmtId="166" fontId="12" fillId="5" borderId="0" xfId="2" applyNumberFormat="1" applyFont="1" applyFill="1" applyAlignment="1" applyProtection="1"/>
    <xf numFmtId="0" fontId="33" fillId="8" borderId="4" xfId="1" applyFont="1" applyFill="1" applyBorder="1" applyProtection="1"/>
    <xf numFmtId="0" fontId="4" fillId="8" borderId="5" xfId="1" applyFont="1" applyFill="1" applyBorder="1" applyProtection="1"/>
    <xf numFmtId="0" fontId="47" fillId="8" borderId="69" xfId="1" applyFont="1" applyFill="1" applyBorder="1" applyProtection="1"/>
    <xf numFmtId="0" fontId="4" fillId="8" borderId="70" xfId="1" applyFont="1" applyFill="1" applyBorder="1" applyProtection="1"/>
    <xf numFmtId="4" fontId="49" fillId="17" borderId="71" xfId="0" applyNumberFormat="1" applyFont="1" applyFill="1" applyBorder="1" applyAlignment="1" applyProtection="1">
      <alignment horizontal="center"/>
    </xf>
    <xf numFmtId="4" fontId="50" fillId="17" borderId="72" xfId="0" applyNumberFormat="1" applyFont="1" applyFill="1" applyBorder="1" applyAlignment="1" applyProtection="1">
      <alignment horizontal="center"/>
    </xf>
    <xf numFmtId="173" fontId="49" fillId="18" borderId="71" xfId="0" applyNumberFormat="1" applyFont="1" applyFill="1" applyBorder="1" applyAlignment="1" applyProtection="1">
      <alignment horizontal="center"/>
    </xf>
    <xf numFmtId="173" fontId="50" fillId="18" borderId="72" xfId="0" applyNumberFormat="1" applyFont="1" applyFill="1" applyBorder="1" applyAlignment="1" applyProtection="1">
      <alignment horizontal="center"/>
    </xf>
    <xf numFmtId="173" fontId="4" fillId="5" borderId="0" xfId="1" applyNumberFormat="1" applyFont="1" applyFill="1" applyProtection="1"/>
    <xf numFmtId="173" fontId="49" fillId="19" borderId="71" xfId="0" applyNumberFormat="1" applyFont="1" applyFill="1" applyBorder="1" applyAlignment="1" applyProtection="1">
      <alignment horizontal="center"/>
    </xf>
    <xf numFmtId="173" fontId="50" fillId="19" borderId="72" xfId="0" applyNumberFormat="1" applyFont="1" applyFill="1" applyBorder="1" applyAlignment="1" applyProtection="1">
      <alignment horizontal="center"/>
    </xf>
    <xf numFmtId="173" fontId="12" fillId="5" borderId="0" xfId="2" applyNumberFormat="1" applyFont="1" applyFill="1" applyAlignment="1" applyProtection="1"/>
    <xf numFmtId="173" fontId="3" fillId="4" borderId="28" xfId="0" applyNumberFormat="1" applyFont="1" applyFill="1" applyBorder="1" applyAlignment="1" applyProtection="1">
      <alignment horizontal="center"/>
    </xf>
    <xf numFmtId="173" fontId="41" fillId="4" borderId="29" xfId="0" applyNumberFormat="1" applyFont="1" applyFill="1" applyBorder="1" applyAlignment="1" applyProtection="1">
      <alignment horizontal="center"/>
    </xf>
    <xf numFmtId="173" fontId="3" fillId="4" borderId="6" xfId="0" applyNumberFormat="1" applyFont="1" applyFill="1" applyBorder="1" applyAlignment="1" applyProtection="1">
      <alignment horizontal="center"/>
    </xf>
    <xf numFmtId="0" fontId="51" fillId="8" borderId="45" xfId="1" applyFont="1" applyFill="1" applyBorder="1" applyProtection="1"/>
    <xf numFmtId="0" fontId="4" fillId="8" borderId="73" xfId="1" applyFont="1" applyFill="1" applyBorder="1" applyProtection="1"/>
    <xf numFmtId="173" fontId="52" fillId="4" borderId="28" xfId="0" applyNumberFormat="1" applyFont="1" applyFill="1" applyBorder="1" applyAlignment="1" applyProtection="1">
      <alignment horizontal="center"/>
    </xf>
    <xf numFmtId="0" fontId="53" fillId="20" borderId="74" xfId="0" applyFont="1" applyFill="1" applyBorder="1" applyProtection="1"/>
    <xf numFmtId="0" fontId="54" fillId="20" borderId="75" xfId="0" applyFont="1" applyFill="1" applyBorder="1" applyProtection="1"/>
    <xf numFmtId="0" fontId="53" fillId="20" borderId="76" xfId="0" applyFont="1" applyFill="1" applyBorder="1" applyProtection="1"/>
    <xf numFmtId="0" fontId="54" fillId="20" borderId="77" xfId="0" applyFont="1" applyFill="1" applyBorder="1" applyProtection="1"/>
    <xf numFmtId="0" fontId="57" fillId="8" borderId="45" xfId="1" applyFont="1" applyFill="1" applyBorder="1" applyProtection="1"/>
    <xf numFmtId="0" fontId="56" fillId="20" borderId="76" xfId="0" applyFont="1" applyFill="1" applyBorder="1" applyAlignment="1" applyProtection="1">
      <alignment horizontal="left" vertical="center"/>
    </xf>
    <xf numFmtId="169" fontId="59" fillId="20" borderId="77" xfId="0" applyNumberFormat="1" applyFont="1" applyFill="1" applyBorder="1" applyAlignment="1" applyProtection="1">
      <alignment horizontal="left"/>
    </xf>
    <xf numFmtId="0" fontId="56" fillId="20" borderId="78" xfId="0" applyFont="1" applyFill="1" applyBorder="1" applyAlignment="1" applyProtection="1">
      <alignment vertical="center"/>
    </xf>
    <xf numFmtId="174" fontId="59" fillId="20" borderId="79" xfId="0" applyNumberFormat="1" applyFont="1" applyFill="1" applyBorder="1" applyAlignment="1" applyProtection="1">
      <alignment horizontal="left" vertical="center"/>
    </xf>
    <xf numFmtId="175" fontId="4" fillId="5" borderId="0" xfId="1" applyNumberFormat="1" applyFont="1" applyFill="1" applyProtection="1"/>
    <xf numFmtId="176" fontId="4" fillId="5" borderId="0" xfId="1" applyNumberFormat="1" applyFont="1" applyFill="1" applyProtection="1"/>
  </cellXfs>
  <cellStyles count="3">
    <cellStyle name="Normal" xfId="0" builtinId="0"/>
    <cellStyle name="Normal_TRIAL-BALANCE-2001-MAKET" xfId="1"/>
    <cellStyle name="Normal_ZADACHA" xfId="2"/>
  </cellStyles>
  <dxfs count="34"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0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 tint="-0.24994659260841701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lor theme="0" tint="-0.24994659260841701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lor theme="0" tint="-0.24994659260841701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lor theme="0" tint="-0.24994659260841701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lor theme="0" tint="-0.24994659260841701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EW%20-2016\2019\GFO\GFO_za%20saita\BALANCE-2019-IV-19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Status"/>
      <sheetName val="TRIAL-BALANCE"/>
      <sheetName val="Cash-deficit"/>
      <sheetName val="Provisions-2019"/>
      <sheetName val="Intra-Balances"/>
      <sheetName val="Municipal-Bal"/>
      <sheetName val="R &amp; E data-2018"/>
      <sheetName val="BALANCE-SHEET-2019-leva"/>
      <sheetName val="BALANCE-SHEET-2019"/>
      <sheetName val="Income-2019-leva"/>
      <sheetName val="Income-2019"/>
      <sheetName val="Rounding"/>
      <sheetName val="NF-KSF-TRIAL-BAL-2019"/>
      <sheetName val="RA-TRIAL-BAL-2019"/>
      <sheetName val="DES-TRIAL-BAL-2019"/>
      <sheetName val="DMP-TRIAL-BAL-2019"/>
      <sheetName val="Local-&amp;-SSF"/>
    </sheetNames>
    <sheetDataSet>
      <sheetData sheetId="0"/>
      <sheetData sheetId="1">
        <row r="2">
          <cell r="N2">
            <v>0</v>
          </cell>
        </row>
        <row r="4">
          <cell r="K4" t="str">
            <v>ДА</v>
          </cell>
          <cell r="P4" t="str">
            <v>ДА</v>
          </cell>
        </row>
        <row r="6">
          <cell r="N6">
            <v>0</v>
          </cell>
        </row>
        <row r="8">
          <cell r="P8" t="str">
            <v>ДА</v>
          </cell>
        </row>
        <row r="13">
          <cell r="O13">
            <v>0</v>
          </cell>
          <cell r="R13">
            <v>0</v>
          </cell>
        </row>
        <row r="14">
          <cell r="O14">
            <v>0</v>
          </cell>
          <cell r="R14">
            <v>0</v>
          </cell>
        </row>
        <row r="15">
          <cell r="O15">
            <v>0</v>
          </cell>
          <cell r="R15">
            <v>0</v>
          </cell>
        </row>
        <row r="17">
          <cell r="O17">
            <v>0</v>
          </cell>
          <cell r="R17">
            <v>0</v>
          </cell>
        </row>
        <row r="18">
          <cell r="O18">
            <v>0</v>
          </cell>
          <cell r="R18">
            <v>0</v>
          </cell>
        </row>
        <row r="19">
          <cell r="O19">
            <v>0</v>
          </cell>
          <cell r="R19">
            <v>0</v>
          </cell>
        </row>
        <row r="21">
          <cell r="O21">
            <v>0</v>
          </cell>
          <cell r="R21">
            <v>0</v>
          </cell>
        </row>
        <row r="22">
          <cell r="O22">
            <v>0</v>
          </cell>
          <cell r="R22">
            <v>0</v>
          </cell>
        </row>
        <row r="23">
          <cell r="O23">
            <v>0</v>
          </cell>
          <cell r="R23">
            <v>0</v>
          </cell>
        </row>
        <row r="24">
          <cell r="R24">
            <v>0</v>
          </cell>
        </row>
        <row r="25">
          <cell r="O25">
            <v>0</v>
          </cell>
          <cell r="R25">
            <v>0</v>
          </cell>
        </row>
        <row r="26">
          <cell r="O26">
            <v>0</v>
          </cell>
          <cell r="R26">
            <v>0</v>
          </cell>
        </row>
        <row r="27">
          <cell r="O27">
            <v>0</v>
          </cell>
          <cell r="R27">
            <v>0</v>
          </cell>
        </row>
        <row r="29">
          <cell r="O29">
            <v>0</v>
          </cell>
          <cell r="R29">
            <v>0</v>
          </cell>
        </row>
        <row r="30">
          <cell r="O30">
            <v>0</v>
          </cell>
        </row>
        <row r="31">
          <cell r="O31">
            <v>0</v>
          </cell>
          <cell r="R31">
            <v>0</v>
          </cell>
        </row>
        <row r="33">
          <cell r="O33">
            <v>0</v>
          </cell>
          <cell r="R33">
            <v>0</v>
          </cell>
        </row>
        <row r="34">
          <cell r="O34">
            <v>0</v>
          </cell>
          <cell r="R34">
            <v>0</v>
          </cell>
        </row>
        <row r="35">
          <cell r="O35">
            <v>0</v>
          </cell>
          <cell r="R35">
            <v>0</v>
          </cell>
        </row>
        <row r="36">
          <cell r="R36">
            <v>0</v>
          </cell>
        </row>
        <row r="37">
          <cell r="O37">
            <v>0</v>
          </cell>
          <cell r="R37">
            <v>0</v>
          </cell>
        </row>
        <row r="38">
          <cell r="O38">
            <v>0</v>
          </cell>
          <cell r="R38">
            <v>0</v>
          </cell>
        </row>
        <row r="39">
          <cell r="O39">
            <v>0</v>
          </cell>
          <cell r="R39">
            <v>0</v>
          </cell>
        </row>
      </sheetData>
      <sheetData sheetId="2">
        <row r="2">
          <cell r="E2" t="str">
            <v>МИНИСТЕРСТВО НА ОКОЛНАТА СРЕДА И ВОДИТЕ</v>
          </cell>
        </row>
        <row r="4">
          <cell r="G4" t="str">
            <v>гр.СОФИЯ бул.КНЯГИНЯ МАРИЯ ЛУИЗА № 22</v>
          </cell>
          <cell r="N4" t="str">
            <v>12</v>
          </cell>
        </row>
        <row r="6">
          <cell r="C6">
            <v>697371</v>
          </cell>
          <cell r="G6" t="str">
            <v>lpaunova@moew.government.bg</v>
          </cell>
        </row>
        <row r="8">
          <cell r="C8">
            <v>1900</v>
          </cell>
          <cell r="J8" t="str">
            <v>www.moew.government.bg</v>
          </cell>
        </row>
        <row r="10">
          <cell r="C10" t="str">
            <v>/с б о р е н/</v>
          </cell>
          <cell r="K10" t="str">
            <v>14.02.2020 г.</v>
          </cell>
        </row>
        <row r="12">
          <cell r="H12" t="str">
            <v>31 декември 2019 г.</v>
          </cell>
        </row>
        <row r="13">
          <cell r="AM13">
            <v>4336573905.46</v>
          </cell>
          <cell r="AN13">
            <v>4336573905.46</v>
          </cell>
        </row>
        <row r="14">
          <cell r="O14">
            <v>0</v>
          </cell>
          <cell r="P14">
            <v>153117468.19999999</v>
          </cell>
          <cell r="S14">
            <v>0</v>
          </cell>
          <cell r="T14">
            <v>153117468.19999999</v>
          </cell>
          <cell r="V14">
            <v>11967762</v>
          </cell>
          <cell r="W14">
            <v>16.36</v>
          </cell>
          <cell r="Z14">
            <v>11967762</v>
          </cell>
          <cell r="AA14">
            <v>16.36</v>
          </cell>
          <cell r="AG14">
            <v>0</v>
          </cell>
          <cell r="AH14">
            <v>0</v>
          </cell>
          <cell r="AK14">
            <v>11967762</v>
          </cell>
          <cell r="AL14">
            <v>153117484.56</v>
          </cell>
        </row>
        <row r="15">
          <cell r="O15">
            <v>18603174.800000001</v>
          </cell>
          <cell r="P15">
            <v>0</v>
          </cell>
          <cell r="S15">
            <v>18603174.800000001</v>
          </cell>
          <cell r="T15">
            <v>0</v>
          </cell>
          <cell r="V15">
            <v>1819.57</v>
          </cell>
          <cell r="W15">
            <v>54148630.390000001</v>
          </cell>
          <cell r="Z15">
            <v>1819.57</v>
          </cell>
          <cell r="AA15">
            <v>54148630.390000001</v>
          </cell>
          <cell r="AD15">
            <v>74698285.859999999</v>
          </cell>
          <cell r="AG15">
            <v>0</v>
          </cell>
          <cell r="AH15">
            <v>74698285.859999999</v>
          </cell>
          <cell r="AK15">
            <v>18604994.370000001</v>
          </cell>
          <cell r="AL15">
            <v>128846916.25</v>
          </cell>
        </row>
        <row r="17">
          <cell r="T17">
            <v>0</v>
          </cell>
          <cell r="W17">
            <v>0</v>
          </cell>
          <cell r="AA17">
            <v>0</v>
          </cell>
          <cell r="AD17">
            <v>0</v>
          </cell>
          <cell r="AH17">
            <v>0</v>
          </cell>
        </row>
        <row r="18">
          <cell r="S18">
            <v>0</v>
          </cell>
          <cell r="V18">
            <v>0</v>
          </cell>
          <cell r="Z18">
            <v>0</v>
          </cell>
          <cell r="AC18">
            <v>0</v>
          </cell>
          <cell r="AG18">
            <v>0</v>
          </cell>
        </row>
        <row r="19">
          <cell r="T19">
            <v>0</v>
          </cell>
          <cell r="W19">
            <v>0</v>
          </cell>
          <cell r="AA19">
            <v>0</v>
          </cell>
          <cell r="AD19">
            <v>0</v>
          </cell>
          <cell r="AH19">
            <v>0</v>
          </cell>
        </row>
        <row r="20">
          <cell r="T20">
            <v>0</v>
          </cell>
          <cell r="W20">
            <v>0</v>
          </cell>
          <cell r="AA20">
            <v>0</v>
          </cell>
          <cell r="AD20">
            <v>0</v>
          </cell>
          <cell r="AH20">
            <v>0</v>
          </cell>
        </row>
        <row r="21">
          <cell r="S21">
            <v>0</v>
          </cell>
          <cell r="V21">
            <v>0</v>
          </cell>
          <cell r="Z21">
            <v>0</v>
          </cell>
          <cell r="AC21">
            <v>0</v>
          </cell>
          <cell r="AG21">
            <v>0</v>
          </cell>
        </row>
        <row r="24">
          <cell r="S24">
            <v>0</v>
          </cell>
          <cell r="T24">
            <v>0</v>
          </cell>
          <cell r="V24">
            <v>0</v>
          </cell>
          <cell r="W24">
            <v>0</v>
          </cell>
          <cell r="Z24">
            <v>0</v>
          </cell>
          <cell r="AA24">
            <v>0</v>
          </cell>
          <cell r="AC24">
            <v>0</v>
          </cell>
          <cell r="AD24">
            <v>0</v>
          </cell>
          <cell r="AG24">
            <v>0</v>
          </cell>
          <cell r="AH24">
            <v>0</v>
          </cell>
        </row>
        <row r="25">
          <cell r="S25">
            <v>0</v>
          </cell>
          <cell r="T25">
            <v>0</v>
          </cell>
          <cell r="V25">
            <v>0</v>
          </cell>
          <cell r="W25">
            <v>0</v>
          </cell>
          <cell r="Z25">
            <v>0</v>
          </cell>
          <cell r="AA25">
            <v>0</v>
          </cell>
          <cell r="AC25">
            <v>0</v>
          </cell>
          <cell r="AD25">
            <v>0</v>
          </cell>
          <cell r="AG25">
            <v>0</v>
          </cell>
          <cell r="AH25">
            <v>0</v>
          </cell>
        </row>
        <row r="26">
          <cell r="T26">
            <v>0</v>
          </cell>
          <cell r="W26">
            <v>0</v>
          </cell>
          <cell r="AA26">
            <v>0</v>
          </cell>
          <cell r="AD26">
            <v>0</v>
          </cell>
          <cell r="AH26">
            <v>0</v>
          </cell>
        </row>
        <row r="27">
          <cell r="T27">
            <v>0</v>
          </cell>
          <cell r="W27">
            <v>0</v>
          </cell>
          <cell r="AA27">
            <v>0</v>
          </cell>
          <cell r="AD27">
            <v>0</v>
          </cell>
          <cell r="AH27">
            <v>0</v>
          </cell>
        </row>
        <row r="28">
          <cell r="T28">
            <v>0</v>
          </cell>
          <cell r="W28">
            <v>0</v>
          </cell>
          <cell r="AA28">
            <v>0</v>
          </cell>
          <cell r="AD28">
            <v>0</v>
          </cell>
          <cell r="AH28">
            <v>0</v>
          </cell>
        </row>
        <row r="29">
          <cell r="T29">
            <v>0</v>
          </cell>
          <cell r="W29">
            <v>0</v>
          </cell>
          <cell r="AA29">
            <v>0</v>
          </cell>
          <cell r="AD29">
            <v>0</v>
          </cell>
          <cell r="AH29">
            <v>0</v>
          </cell>
        </row>
        <row r="30">
          <cell r="T30">
            <v>0</v>
          </cell>
          <cell r="W30">
            <v>0</v>
          </cell>
          <cell r="AA30">
            <v>0</v>
          </cell>
          <cell r="AD30">
            <v>0</v>
          </cell>
          <cell r="AH30">
            <v>0</v>
          </cell>
        </row>
        <row r="31">
          <cell r="T31">
            <v>0</v>
          </cell>
          <cell r="W31">
            <v>0</v>
          </cell>
          <cell r="AA31">
            <v>0</v>
          </cell>
          <cell r="AD31">
            <v>0</v>
          </cell>
          <cell r="AH31">
            <v>0</v>
          </cell>
        </row>
        <row r="32">
          <cell r="T32">
            <v>0</v>
          </cell>
          <cell r="W32">
            <v>0</v>
          </cell>
          <cell r="AA32">
            <v>0</v>
          </cell>
          <cell r="AD32">
            <v>0</v>
          </cell>
          <cell r="AH32">
            <v>0</v>
          </cell>
        </row>
        <row r="33">
          <cell r="T33">
            <v>0</v>
          </cell>
          <cell r="W33">
            <v>0</v>
          </cell>
          <cell r="AA33">
            <v>0</v>
          </cell>
          <cell r="AD33">
            <v>0</v>
          </cell>
          <cell r="AH33">
            <v>0</v>
          </cell>
        </row>
        <row r="34">
          <cell r="T34">
            <v>0</v>
          </cell>
          <cell r="W34">
            <v>0</v>
          </cell>
          <cell r="AA34">
            <v>0</v>
          </cell>
          <cell r="AD34">
            <v>0</v>
          </cell>
          <cell r="AH34">
            <v>0</v>
          </cell>
        </row>
        <row r="35">
          <cell r="T35">
            <v>0</v>
          </cell>
          <cell r="W35">
            <v>0</v>
          </cell>
          <cell r="AA35">
            <v>0</v>
          </cell>
          <cell r="AD35">
            <v>0</v>
          </cell>
          <cell r="AH35">
            <v>0</v>
          </cell>
        </row>
        <row r="36">
          <cell r="T36">
            <v>0</v>
          </cell>
          <cell r="W36">
            <v>0</v>
          </cell>
          <cell r="AA36">
            <v>0</v>
          </cell>
          <cell r="AD36">
            <v>0</v>
          </cell>
          <cell r="AH36">
            <v>0</v>
          </cell>
        </row>
        <row r="37">
          <cell r="P37">
            <v>7194562.7800000003</v>
          </cell>
          <cell r="T37">
            <v>6595015.8900000006</v>
          </cell>
          <cell r="W37">
            <v>0</v>
          </cell>
          <cell r="AA37">
            <v>0</v>
          </cell>
          <cell r="AD37">
            <v>0</v>
          </cell>
          <cell r="AH37">
            <v>0</v>
          </cell>
        </row>
        <row r="38">
          <cell r="T38">
            <v>0</v>
          </cell>
          <cell r="W38">
            <v>0</v>
          </cell>
          <cell r="AA38">
            <v>0</v>
          </cell>
          <cell r="AD38">
            <v>0</v>
          </cell>
          <cell r="AH38">
            <v>0</v>
          </cell>
        </row>
        <row r="39">
          <cell r="T39">
            <v>0</v>
          </cell>
          <cell r="W39">
            <v>0</v>
          </cell>
          <cell r="AA39">
            <v>0</v>
          </cell>
          <cell r="AD39">
            <v>0</v>
          </cell>
          <cell r="AH39">
            <v>0</v>
          </cell>
        </row>
        <row r="40">
          <cell r="T40">
            <v>0</v>
          </cell>
          <cell r="W40">
            <v>0</v>
          </cell>
          <cell r="AA40">
            <v>0</v>
          </cell>
          <cell r="AD40">
            <v>0</v>
          </cell>
          <cell r="AH40">
            <v>0</v>
          </cell>
        </row>
        <row r="46">
          <cell r="T46">
            <v>0</v>
          </cell>
          <cell r="W46">
            <v>0</v>
          </cell>
          <cell r="AA46">
            <v>0</v>
          </cell>
          <cell r="AD46">
            <v>0</v>
          </cell>
          <cell r="AH46">
            <v>0</v>
          </cell>
        </row>
        <row r="47">
          <cell r="T47">
            <v>0</v>
          </cell>
          <cell r="W47">
            <v>0</v>
          </cell>
          <cell r="AA47">
            <v>0</v>
          </cell>
          <cell r="AD47">
            <v>0</v>
          </cell>
          <cell r="AH47">
            <v>0</v>
          </cell>
        </row>
        <row r="50">
          <cell r="T50">
            <v>0</v>
          </cell>
          <cell r="W50">
            <v>0</v>
          </cell>
          <cell r="AA50">
            <v>0</v>
          </cell>
          <cell r="AD50">
            <v>0</v>
          </cell>
          <cell r="AH50">
            <v>0</v>
          </cell>
        </row>
        <row r="51">
          <cell r="T51">
            <v>0</v>
          </cell>
          <cell r="W51">
            <v>0</v>
          </cell>
          <cell r="AA51">
            <v>0</v>
          </cell>
          <cell r="AD51">
            <v>0</v>
          </cell>
          <cell r="AH51">
            <v>0</v>
          </cell>
        </row>
        <row r="52">
          <cell r="T52">
            <v>0</v>
          </cell>
          <cell r="W52">
            <v>0</v>
          </cell>
          <cell r="AA52">
            <v>0</v>
          </cell>
          <cell r="AD52">
            <v>0</v>
          </cell>
          <cell r="AH52">
            <v>0</v>
          </cell>
        </row>
        <row r="53">
          <cell r="T53">
            <v>0</v>
          </cell>
          <cell r="W53">
            <v>0</v>
          </cell>
          <cell r="AA53">
            <v>0</v>
          </cell>
          <cell r="AD53">
            <v>0</v>
          </cell>
          <cell r="AH53">
            <v>0</v>
          </cell>
        </row>
        <row r="54">
          <cell r="S54">
            <v>0</v>
          </cell>
          <cell r="V54">
            <v>0</v>
          </cell>
          <cell r="Z54">
            <v>0</v>
          </cell>
          <cell r="AC54">
            <v>0</v>
          </cell>
          <cell r="AG54">
            <v>0</v>
          </cell>
        </row>
        <row r="55">
          <cell r="S55">
            <v>0</v>
          </cell>
          <cell r="V55">
            <v>0</v>
          </cell>
          <cell r="Z55">
            <v>0</v>
          </cell>
          <cell r="AC55">
            <v>0</v>
          </cell>
          <cell r="AG55">
            <v>0</v>
          </cell>
        </row>
        <row r="56">
          <cell r="T56">
            <v>0</v>
          </cell>
          <cell r="W56">
            <v>0</v>
          </cell>
          <cell r="AA56">
            <v>0</v>
          </cell>
          <cell r="AD56">
            <v>0</v>
          </cell>
          <cell r="AH56">
            <v>0</v>
          </cell>
        </row>
        <row r="57">
          <cell r="T57">
            <v>0</v>
          </cell>
          <cell r="W57">
            <v>0</v>
          </cell>
          <cell r="AA57">
            <v>0</v>
          </cell>
          <cell r="AD57">
            <v>0</v>
          </cell>
          <cell r="AH57">
            <v>0</v>
          </cell>
        </row>
        <row r="58">
          <cell r="T58">
            <v>0</v>
          </cell>
          <cell r="W58">
            <v>0</v>
          </cell>
          <cell r="AA58">
            <v>0</v>
          </cell>
          <cell r="AD58">
            <v>0</v>
          </cell>
          <cell r="AH58">
            <v>0</v>
          </cell>
        </row>
        <row r="59">
          <cell r="T59">
            <v>0</v>
          </cell>
          <cell r="W59">
            <v>0</v>
          </cell>
          <cell r="AA59">
            <v>0</v>
          </cell>
          <cell r="AD59">
            <v>0</v>
          </cell>
          <cell r="AH59">
            <v>0</v>
          </cell>
        </row>
        <row r="60">
          <cell r="S60">
            <v>0</v>
          </cell>
          <cell r="T60">
            <v>0</v>
          </cell>
          <cell r="V60">
            <v>0</v>
          </cell>
          <cell r="W60">
            <v>0</v>
          </cell>
          <cell r="Z60">
            <v>0</v>
          </cell>
          <cell r="AA60">
            <v>0</v>
          </cell>
          <cell r="AC60">
            <v>0</v>
          </cell>
          <cell r="AD60">
            <v>0</v>
          </cell>
          <cell r="AG60">
            <v>0</v>
          </cell>
          <cell r="AH60">
            <v>0</v>
          </cell>
        </row>
        <row r="61">
          <cell r="S61">
            <v>0</v>
          </cell>
          <cell r="T61">
            <v>0</v>
          </cell>
          <cell r="V61">
            <v>0</v>
          </cell>
          <cell r="W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G61">
            <v>0</v>
          </cell>
          <cell r="AH61">
            <v>0</v>
          </cell>
        </row>
        <row r="62">
          <cell r="T62">
            <v>0</v>
          </cell>
          <cell r="W62">
            <v>0</v>
          </cell>
          <cell r="AA62">
            <v>0</v>
          </cell>
          <cell r="AD62">
            <v>0</v>
          </cell>
          <cell r="AH62">
            <v>0</v>
          </cell>
        </row>
        <row r="63">
          <cell r="T63">
            <v>0</v>
          </cell>
          <cell r="W63">
            <v>0</v>
          </cell>
          <cell r="AA63">
            <v>0</v>
          </cell>
          <cell r="AD63">
            <v>0</v>
          </cell>
          <cell r="AH63">
            <v>0</v>
          </cell>
        </row>
        <row r="64">
          <cell r="T64">
            <v>0</v>
          </cell>
          <cell r="W64">
            <v>0</v>
          </cell>
          <cell r="AA64">
            <v>0</v>
          </cell>
          <cell r="AD64">
            <v>0</v>
          </cell>
          <cell r="AH64">
            <v>0</v>
          </cell>
        </row>
        <row r="65">
          <cell r="AH65">
            <v>0</v>
          </cell>
        </row>
        <row r="66">
          <cell r="T66">
            <v>0</v>
          </cell>
          <cell r="W66">
            <v>0</v>
          </cell>
          <cell r="AA66">
            <v>0</v>
          </cell>
          <cell r="AD66">
            <v>0</v>
          </cell>
          <cell r="AH66">
            <v>0</v>
          </cell>
        </row>
        <row r="67">
          <cell r="T67">
            <v>0</v>
          </cell>
          <cell r="W67">
            <v>0</v>
          </cell>
          <cell r="AA67">
            <v>0</v>
          </cell>
          <cell r="AD67">
            <v>0</v>
          </cell>
          <cell r="AH67">
            <v>0</v>
          </cell>
        </row>
        <row r="68">
          <cell r="T68">
            <v>0</v>
          </cell>
          <cell r="W68">
            <v>0</v>
          </cell>
          <cell r="AA68">
            <v>0</v>
          </cell>
          <cell r="AD68">
            <v>0</v>
          </cell>
          <cell r="AH68">
            <v>0</v>
          </cell>
        </row>
        <row r="71">
          <cell r="O71">
            <v>8366066.0999999996</v>
          </cell>
          <cell r="S71">
            <v>8518432.0999999996</v>
          </cell>
          <cell r="V71">
            <v>0</v>
          </cell>
          <cell r="Z71">
            <v>0</v>
          </cell>
          <cell r="AG71">
            <v>0</v>
          </cell>
        </row>
        <row r="72">
          <cell r="S72">
            <v>0</v>
          </cell>
          <cell r="V72">
            <v>0</v>
          </cell>
          <cell r="Z72">
            <v>0</v>
          </cell>
          <cell r="AG72">
            <v>0</v>
          </cell>
        </row>
        <row r="73">
          <cell r="O73">
            <v>32243294.539999999</v>
          </cell>
          <cell r="S73">
            <v>32905352.18</v>
          </cell>
          <cell r="V73">
            <v>0</v>
          </cell>
          <cell r="Z73">
            <v>0</v>
          </cell>
          <cell r="AG73">
            <v>0</v>
          </cell>
        </row>
        <row r="74">
          <cell r="O74">
            <v>723270.86</v>
          </cell>
          <cell r="S74">
            <v>723270.86</v>
          </cell>
          <cell r="V74">
            <v>0</v>
          </cell>
          <cell r="Z74">
            <v>0</v>
          </cell>
          <cell r="AG74">
            <v>0</v>
          </cell>
        </row>
        <row r="75">
          <cell r="O75">
            <v>1169065.96</v>
          </cell>
          <cell r="S75">
            <v>1197393.1199999999</v>
          </cell>
          <cell r="V75">
            <v>0</v>
          </cell>
          <cell r="Z75">
            <v>0</v>
          </cell>
          <cell r="AG75">
            <v>0</v>
          </cell>
        </row>
        <row r="76">
          <cell r="O76">
            <v>12631006.33</v>
          </cell>
          <cell r="S76">
            <v>12057442.929999998</v>
          </cell>
          <cell r="V76">
            <v>0</v>
          </cell>
          <cell r="Z76">
            <v>0</v>
          </cell>
          <cell r="AG76">
            <v>0</v>
          </cell>
        </row>
        <row r="77">
          <cell r="O77">
            <v>4289699.21</v>
          </cell>
          <cell r="S77">
            <v>5366439.26</v>
          </cell>
          <cell r="V77">
            <v>0</v>
          </cell>
          <cell r="Z77">
            <v>0</v>
          </cell>
          <cell r="AG77">
            <v>0</v>
          </cell>
        </row>
        <row r="78">
          <cell r="O78">
            <v>58805690.079999998</v>
          </cell>
          <cell r="S78">
            <v>59930089.519999996</v>
          </cell>
          <cell r="V78">
            <v>0</v>
          </cell>
          <cell r="Z78">
            <v>0</v>
          </cell>
          <cell r="AG78">
            <v>0</v>
          </cell>
        </row>
        <row r="79">
          <cell r="O79">
            <v>10611583.189999999</v>
          </cell>
          <cell r="S79">
            <v>10916508.279999999</v>
          </cell>
          <cell r="V79">
            <v>0</v>
          </cell>
          <cell r="Z79">
            <v>0</v>
          </cell>
          <cell r="AG79">
            <v>0</v>
          </cell>
        </row>
        <row r="80">
          <cell r="O80">
            <v>2111903.1</v>
          </cell>
          <cell r="S80">
            <v>2468393.0299999998</v>
          </cell>
          <cell r="V80">
            <v>0</v>
          </cell>
          <cell r="Z80">
            <v>0</v>
          </cell>
          <cell r="AG80">
            <v>0</v>
          </cell>
        </row>
        <row r="81">
          <cell r="O81">
            <v>1171654.47</v>
          </cell>
          <cell r="S81">
            <v>1174493.6299999999</v>
          </cell>
          <cell r="V81">
            <v>0</v>
          </cell>
          <cell r="Z81">
            <v>0</v>
          </cell>
          <cell r="AG81">
            <v>0</v>
          </cell>
        </row>
        <row r="82">
          <cell r="O82">
            <v>852965.12</v>
          </cell>
          <cell r="S82">
            <v>843209.12</v>
          </cell>
          <cell r="V82">
            <v>20000</v>
          </cell>
          <cell r="Z82">
            <v>0</v>
          </cell>
          <cell r="AC82">
            <v>3947516.92</v>
          </cell>
          <cell r="AG82">
            <v>6599994.6800000006</v>
          </cell>
        </row>
        <row r="83">
          <cell r="O83">
            <v>7445</v>
          </cell>
          <cell r="S83">
            <v>484801.4</v>
          </cell>
          <cell r="V83">
            <v>0</v>
          </cell>
          <cell r="Z83">
            <v>153240</v>
          </cell>
          <cell r="AG83">
            <v>0</v>
          </cell>
        </row>
        <row r="84">
          <cell r="S84">
            <v>0</v>
          </cell>
          <cell r="V84">
            <v>0</v>
          </cell>
          <cell r="Z84">
            <v>0</v>
          </cell>
          <cell r="AG84">
            <v>0</v>
          </cell>
        </row>
        <row r="85">
          <cell r="O85">
            <v>163965.5</v>
          </cell>
          <cell r="S85">
            <v>339083.97</v>
          </cell>
          <cell r="V85">
            <v>0</v>
          </cell>
          <cell r="Z85">
            <v>0</v>
          </cell>
          <cell r="AG85">
            <v>0</v>
          </cell>
        </row>
        <row r="86">
          <cell r="O86">
            <v>9584196.3300000001</v>
          </cell>
          <cell r="S86">
            <v>9968822.9900000002</v>
          </cell>
          <cell r="V86">
            <v>0</v>
          </cell>
          <cell r="Z86">
            <v>0</v>
          </cell>
          <cell r="AG86">
            <v>0</v>
          </cell>
        </row>
        <row r="87">
          <cell r="O87">
            <v>570.6</v>
          </cell>
          <cell r="S87">
            <v>570.6</v>
          </cell>
          <cell r="V87">
            <v>0</v>
          </cell>
          <cell r="Z87">
            <v>0</v>
          </cell>
          <cell r="AG87">
            <v>0</v>
          </cell>
        </row>
        <row r="88">
          <cell r="O88">
            <v>102900</v>
          </cell>
          <cell r="S88">
            <v>162540</v>
          </cell>
          <cell r="V88">
            <v>0</v>
          </cell>
          <cell r="Z88">
            <v>0</v>
          </cell>
          <cell r="AG88">
            <v>0</v>
          </cell>
        </row>
        <row r="89">
          <cell r="O89">
            <v>26729784.68</v>
          </cell>
          <cell r="S89">
            <v>26765660.800000001</v>
          </cell>
          <cell r="V89">
            <v>0</v>
          </cell>
          <cell r="Z89">
            <v>0</v>
          </cell>
          <cell r="AG89">
            <v>0</v>
          </cell>
        </row>
        <row r="90">
          <cell r="O90">
            <v>0</v>
          </cell>
          <cell r="S90">
            <v>0</v>
          </cell>
          <cell r="V90">
            <v>0</v>
          </cell>
          <cell r="Z90">
            <v>0</v>
          </cell>
          <cell r="AC90">
            <v>36644810.899999999</v>
          </cell>
          <cell r="AG90">
            <v>36674070.100000001</v>
          </cell>
        </row>
        <row r="91">
          <cell r="O91">
            <v>0</v>
          </cell>
          <cell r="S91">
            <v>0</v>
          </cell>
          <cell r="V91">
            <v>0</v>
          </cell>
          <cell r="Z91">
            <v>0</v>
          </cell>
          <cell r="AC91">
            <v>39139437.420000002</v>
          </cell>
          <cell r="AG91">
            <v>39115787.780000001</v>
          </cell>
        </row>
        <row r="92">
          <cell r="O92">
            <v>0</v>
          </cell>
          <cell r="S92">
            <v>0</v>
          </cell>
          <cell r="V92">
            <v>0</v>
          </cell>
          <cell r="Z92">
            <v>0</v>
          </cell>
          <cell r="AC92">
            <v>261946</v>
          </cell>
          <cell r="AG92">
            <v>261946</v>
          </cell>
        </row>
        <row r="93">
          <cell r="O93">
            <v>0</v>
          </cell>
          <cell r="S93">
            <v>0</v>
          </cell>
          <cell r="V93">
            <v>0</v>
          </cell>
          <cell r="Z93">
            <v>0</v>
          </cell>
          <cell r="AC93">
            <v>73485.539999999994</v>
          </cell>
          <cell r="AG93">
            <v>75777.51999999999</v>
          </cell>
        </row>
        <row r="94">
          <cell r="T94">
            <v>0</v>
          </cell>
          <cell r="W94">
            <v>0</v>
          </cell>
          <cell r="AA94">
            <v>0</v>
          </cell>
          <cell r="AD94">
            <v>0</v>
          </cell>
          <cell r="AH94">
            <v>0</v>
          </cell>
        </row>
        <row r="95">
          <cell r="P95">
            <v>1733843.13</v>
          </cell>
          <cell r="T95">
            <v>2305302.77</v>
          </cell>
          <cell r="W95">
            <v>0</v>
          </cell>
          <cell r="AA95">
            <v>0</v>
          </cell>
          <cell r="AD95">
            <v>0</v>
          </cell>
          <cell r="AH95">
            <v>0</v>
          </cell>
        </row>
        <row r="96">
          <cell r="P96">
            <v>11081370.09</v>
          </cell>
          <cell r="T96">
            <v>16588298.550000001</v>
          </cell>
          <cell r="W96">
            <v>0</v>
          </cell>
          <cell r="AA96">
            <v>0</v>
          </cell>
          <cell r="AD96">
            <v>0</v>
          </cell>
          <cell r="AH96">
            <v>0</v>
          </cell>
        </row>
        <row r="97">
          <cell r="P97">
            <v>4011958.06</v>
          </cell>
          <cell r="T97">
            <v>6058607.5</v>
          </cell>
          <cell r="W97">
            <v>0</v>
          </cell>
          <cell r="AA97">
            <v>0</v>
          </cell>
          <cell r="AD97">
            <v>0</v>
          </cell>
          <cell r="AH97">
            <v>0</v>
          </cell>
        </row>
        <row r="98">
          <cell r="P98">
            <v>215954.14</v>
          </cell>
          <cell r="T98">
            <v>319738.31</v>
          </cell>
          <cell r="W98">
            <v>0</v>
          </cell>
          <cell r="AA98">
            <v>0</v>
          </cell>
          <cell r="AD98">
            <v>0</v>
          </cell>
          <cell r="AH98">
            <v>0</v>
          </cell>
        </row>
        <row r="99">
          <cell r="P99">
            <v>0</v>
          </cell>
          <cell r="T99">
            <v>0</v>
          </cell>
          <cell r="W99">
            <v>0</v>
          </cell>
          <cell r="AA99">
            <v>0</v>
          </cell>
          <cell r="AD99">
            <v>5370097.04</v>
          </cell>
          <cell r="AH99">
            <v>8842854.8500000015</v>
          </cell>
        </row>
        <row r="100">
          <cell r="P100">
            <v>40231.25</v>
          </cell>
          <cell r="T100">
            <v>94607.38</v>
          </cell>
          <cell r="W100">
            <v>0</v>
          </cell>
          <cell r="AA100">
            <v>0</v>
          </cell>
          <cell r="AH100">
            <v>0</v>
          </cell>
        </row>
        <row r="101">
          <cell r="P101">
            <v>25589477.16</v>
          </cell>
          <cell r="T101">
            <v>31486866.100000001</v>
          </cell>
          <cell r="W101">
            <v>0</v>
          </cell>
          <cell r="AA101">
            <v>0</v>
          </cell>
          <cell r="AD101">
            <v>0</v>
          </cell>
          <cell r="AG101">
            <v>0</v>
          </cell>
        </row>
        <row r="103">
          <cell r="S103">
            <v>0</v>
          </cell>
          <cell r="V103">
            <v>0</v>
          </cell>
          <cell r="Z103">
            <v>0</v>
          </cell>
          <cell r="AG103">
            <v>0</v>
          </cell>
        </row>
        <row r="104">
          <cell r="O104">
            <v>3458030.63</v>
          </cell>
          <cell r="S104">
            <v>2683110.62</v>
          </cell>
          <cell r="V104">
            <v>1089.49</v>
          </cell>
          <cell r="Z104">
            <v>312878.12</v>
          </cell>
          <cell r="AG104">
            <v>0</v>
          </cell>
        </row>
        <row r="105">
          <cell r="S105">
            <v>0</v>
          </cell>
          <cell r="V105">
            <v>0</v>
          </cell>
          <cell r="Z105">
            <v>0</v>
          </cell>
          <cell r="AG105">
            <v>0</v>
          </cell>
        </row>
        <row r="106">
          <cell r="S106">
            <v>0</v>
          </cell>
          <cell r="V106">
            <v>0</v>
          </cell>
          <cell r="Z106">
            <v>0</v>
          </cell>
          <cell r="AG106">
            <v>0</v>
          </cell>
        </row>
        <row r="107">
          <cell r="S107">
            <v>0</v>
          </cell>
          <cell r="V107">
            <v>0</v>
          </cell>
          <cell r="Z107">
            <v>0</v>
          </cell>
          <cell r="AG107">
            <v>0</v>
          </cell>
        </row>
        <row r="108">
          <cell r="S108">
            <v>0</v>
          </cell>
          <cell r="V108">
            <v>0</v>
          </cell>
          <cell r="Z108">
            <v>0</v>
          </cell>
          <cell r="AG108">
            <v>0</v>
          </cell>
        </row>
        <row r="109">
          <cell r="S109">
            <v>0</v>
          </cell>
          <cell r="V109">
            <v>0</v>
          </cell>
          <cell r="Z109">
            <v>0</v>
          </cell>
          <cell r="AG109">
            <v>0</v>
          </cell>
        </row>
        <row r="110">
          <cell r="S110">
            <v>0</v>
          </cell>
          <cell r="V110">
            <v>0</v>
          </cell>
          <cell r="Z110">
            <v>0</v>
          </cell>
          <cell r="AG110">
            <v>0</v>
          </cell>
        </row>
        <row r="111">
          <cell r="S111">
            <v>0</v>
          </cell>
          <cell r="V111">
            <v>0</v>
          </cell>
          <cell r="Z111">
            <v>0</v>
          </cell>
          <cell r="AG111">
            <v>0</v>
          </cell>
        </row>
        <row r="112">
          <cell r="S112">
            <v>0</v>
          </cell>
          <cell r="V112">
            <v>0</v>
          </cell>
          <cell r="Z112">
            <v>0</v>
          </cell>
          <cell r="AC112">
            <v>1185</v>
          </cell>
          <cell r="AG112">
            <v>150</v>
          </cell>
        </row>
        <row r="114">
          <cell r="P114">
            <v>307314.09000000003</v>
          </cell>
          <cell r="T114">
            <v>391742.83000000194</v>
          </cell>
          <cell r="W114">
            <v>66595.98</v>
          </cell>
          <cell r="AA114">
            <v>348762.41999999993</v>
          </cell>
          <cell r="AH114">
            <v>0</v>
          </cell>
        </row>
        <row r="115">
          <cell r="O115">
            <v>2460050.69</v>
          </cell>
          <cell r="S115">
            <v>5346676.8500000006</v>
          </cell>
          <cell r="T115">
            <v>0</v>
          </cell>
          <cell r="V115">
            <v>17317444.18</v>
          </cell>
          <cell r="Z115">
            <v>18688970.390000001</v>
          </cell>
          <cell r="AA115">
            <v>0</v>
          </cell>
          <cell r="AG115">
            <v>0</v>
          </cell>
          <cell r="AH115">
            <v>0</v>
          </cell>
        </row>
        <row r="116">
          <cell r="T116">
            <v>51.080000000000382</v>
          </cell>
          <cell r="W116">
            <v>0</v>
          </cell>
          <cell r="AA116">
            <v>0</v>
          </cell>
          <cell r="AH116">
            <v>0</v>
          </cell>
        </row>
        <row r="117">
          <cell r="S117">
            <v>0</v>
          </cell>
          <cell r="T117">
            <v>0</v>
          </cell>
          <cell r="V117">
            <v>4940426.58</v>
          </cell>
          <cell r="Z117">
            <v>4693992</v>
          </cell>
          <cell r="AA117">
            <v>0</v>
          </cell>
          <cell r="AG117">
            <v>0</v>
          </cell>
          <cell r="AH117">
            <v>0</v>
          </cell>
        </row>
        <row r="118">
          <cell r="T118">
            <v>0</v>
          </cell>
          <cell r="W118">
            <v>0</v>
          </cell>
          <cell r="AA118">
            <v>0</v>
          </cell>
          <cell r="AH118">
            <v>0</v>
          </cell>
        </row>
        <row r="119">
          <cell r="S119">
            <v>0</v>
          </cell>
          <cell r="V119">
            <v>0</v>
          </cell>
          <cell r="Z119">
            <v>0</v>
          </cell>
          <cell r="AG119">
            <v>0</v>
          </cell>
        </row>
        <row r="120"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Z120">
            <v>0</v>
          </cell>
          <cell r="AA120">
            <v>0</v>
          </cell>
          <cell r="AG120">
            <v>0</v>
          </cell>
          <cell r="AH120">
            <v>0</v>
          </cell>
        </row>
        <row r="121"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Z121">
            <v>0</v>
          </cell>
          <cell r="AA121">
            <v>0</v>
          </cell>
          <cell r="AG121">
            <v>0</v>
          </cell>
          <cell r="AH121">
            <v>0</v>
          </cell>
        </row>
        <row r="122">
          <cell r="T122">
            <v>0</v>
          </cell>
          <cell r="W122">
            <v>0</v>
          </cell>
          <cell r="AA122">
            <v>0</v>
          </cell>
          <cell r="AH122">
            <v>0</v>
          </cell>
        </row>
        <row r="123">
          <cell r="S123">
            <v>0</v>
          </cell>
          <cell r="V123">
            <v>0</v>
          </cell>
          <cell r="Z123">
            <v>0</v>
          </cell>
          <cell r="AG123">
            <v>0</v>
          </cell>
        </row>
        <row r="124">
          <cell r="O124">
            <v>1651.96</v>
          </cell>
          <cell r="S124">
            <v>1981.859999999986</v>
          </cell>
          <cell r="V124">
            <v>0</v>
          </cell>
          <cell r="Z124">
            <v>0</v>
          </cell>
          <cell r="AG124">
            <v>0</v>
          </cell>
        </row>
        <row r="125">
          <cell r="T125">
            <v>0</v>
          </cell>
          <cell r="W125">
            <v>0</v>
          </cell>
          <cell r="AA125">
            <v>0</v>
          </cell>
          <cell r="AH125">
            <v>0</v>
          </cell>
        </row>
        <row r="126">
          <cell r="S126">
            <v>0</v>
          </cell>
          <cell r="V126">
            <v>0</v>
          </cell>
          <cell r="Z126">
            <v>0</v>
          </cell>
          <cell r="AG126">
            <v>0</v>
          </cell>
        </row>
        <row r="127">
          <cell r="T127">
            <v>0</v>
          </cell>
          <cell r="W127">
            <v>0</v>
          </cell>
          <cell r="AA127">
            <v>0</v>
          </cell>
          <cell r="AH127">
            <v>0</v>
          </cell>
        </row>
        <row r="128">
          <cell r="T128">
            <v>1075.5499999970198</v>
          </cell>
          <cell r="W128">
            <v>0</v>
          </cell>
          <cell r="AA128">
            <v>434.54999999981374</v>
          </cell>
          <cell r="AH128">
            <v>0</v>
          </cell>
        </row>
        <row r="129">
          <cell r="O129">
            <v>568.5</v>
          </cell>
          <cell r="S129">
            <v>0</v>
          </cell>
          <cell r="V129">
            <v>0</v>
          </cell>
          <cell r="Z129">
            <v>379.81</v>
          </cell>
          <cell r="AG129">
            <v>0</v>
          </cell>
        </row>
        <row r="130">
          <cell r="T130">
            <v>0</v>
          </cell>
          <cell r="W130">
            <v>0</v>
          </cell>
          <cell r="AA130">
            <v>0</v>
          </cell>
          <cell r="AH130">
            <v>0</v>
          </cell>
        </row>
        <row r="131">
          <cell r="S131">
            <v>0</v>
          </cell>
          <cell r="V131">
            <v>0</v>
          </cell>
          <cell r="Z131">
            <v>0</v>
          </cell>
          <cell r="AG131">
            <v>0</v>
          </cell>
        </row>
        <row r="132">
          <cell r="P132">
            <v>2074875.27</v>
          </cell>
          <cell r="T132">
            <v>2500217.96</v>
          </cell>
          <cell r="W132">
            <v>0</v>
          </cell>
          <cell r="AA132">
            <v>0</v>
          </cell>
          <cell r="AH132">
            <v>0</v>
          </cell>
        </row>
        <row r="133">
          <cell r="T133">
            <v>0</v>
          </cell>
          <cell r="W133">
            <v>0</v>
          </cell>
          <cell r="AA133">
            <v>0</v>
          </cell>
          <cell r="AH133">
            <v>0</v>
          </cell>
        </row>
        <row r="134">
          <cell r="S134">
            <v>0</v>
          </cell>
          <cell r="V134">
            <v>0</v>
          </cell>
          <cell r="Z134">
            <v>0</v>
          </cell>
          <cell r="AG134">
            <v>0</v>
          </cell>
        </row>
        <row r="135">
          <cell r="T135">
            <v>0</v>
          </cell>
          <cell r="W135">
            <v>0</v>
          </cell>
          <cell r="AA135">
            <v>0</v>
          </cell>
          <cell r="AH135">
            <v>0</v>
          </cell>
        </row>
        <row r="136">
          <cell r="S136">
            <v>0</v>
          </cell>
          <cell r="V136">
            <v>0</v>
          </cell>
          <cell r="Z136">
            <v>0</v>
          </cell>
          <cell r="AG136">
            <v>0</v>
          </cell>
        </row>
        <row r="137">
          <cell r="O137">
            <v>69214.09</v>
          </cell>
          <cell r="S137">
            <v>48751</v>
          </cell>
          <cell r="V137">
            <v>0</v>
          </cell>
          <cell r="Z137">
            <v>0</v>
          </cell>
          <cell r="AG137">
            <v>0</v>
          </cell>
        </row>
        <row r="138">
          <cell r="S138">
            <v>0</v>
          </cell>
          <cell r="V138">
            <v>0</v>
          </cell>
          <cell r="Z138">
            <v>0</v>
          </cell>
          <cell r="AG138">
            <v>0</v>
          </cell>
        </row>
        <row r="139">
          <cell r="T139">
            <v>0</v>
          </cell>
          <cell r="W139">
            <v>0</v>
          </cell>
          <cell r="AA139">
            <v>0</v>
          </cell>
          <cell r="AH139">
            <v>0</v>
          </cell>
        </row>
        <row r="140">
          <cell r="T140">
            <v>0</v>
          </cell>
          <cell r="W140">
            <v>0</v>
          </cell>
          <cell r="AA140">
            <v>0</v>
          </cell>
          <cell r="AH140">
            <v>0</v>
          </cell>
        </row>
        <row r="141">
          <cell r="S141">
            <v>0</v>
          </cell>
          <cell r="V141">
            <v>0</v>
          </cell>
          <cell r="Z141">
            <v>0</v>
          </cell>
          <cell r="AG141">
            <v>0</v>
          </cell>
        </row>
        <row r="142">
          <cell r="T142">
            <v>0</v>
          </cell>
          <cell r="W142">
            <v>0</v>
          </cell>
          <cell r="AA142">
            <v>0</v>
          </cell>
          <cell r="AH142">
            <v>0</v>
          </cell>
        </row>
        <row r="143">
          <cell r="T143">
            <v>0</v>
          </cell>
          <cell r="W143">
            <v>0</v>
          </cell>
          <cell r="AA143">
            <v>0</v>
          </cell>
          <cell r="AH143">
            <v>0</v>
          </cell>
        </row>
        <row r="144">
          <cell r="S144">
            <v>0</v>
          </cell>
          <cell r="V144">
            <v>0</v>
          </cell>
          <cell r="Z144">
            <v>0</v>
          </cell>
          <cell r="AG144">
            <v>0</v>
          </cell>
        </row>
        <row r="145">
          <cell r="S145">
            <v>0</v>
          </cell>
          <cell r="V145">
            <v>0</v>
          </cell>
          <cell r="Z145">
            <v>0</v>
          </cell>
          <cell r="AG145">
            <v>0</v>
          </cell>
        </row>
        <row r="146">
          <cell r="T146">
            <v>0</v>
          </cell>
          <cell r="W146">
            <v>0</v>
          </cell>
          <cell r="AA146">
            <v>0</v>
          </cell>
          <cell r="AH146">
            <v>0</v>
          </cell>
        </row>
        <row r="147">
          <cell r="S147">
            <v>0</v>
          </cell>
          <cell r="V147">
            <v>0</v>
          </cell>
          <cell r="Z147">
            <v>0</v>
          </cell>
          <cell r="AG147">
            <v>0</v>
          </cell>
        </row>
        <row r="148">
          <cell r="O148">
            <v>56202747.780000001</v>
          </cell>
          <cell r="S148">
            <v>56502387.870000005</v>
          </cell>
          <cell r="V148">
            <v>0</v>
          </cell>
          <cell r="Z148">
            <v>0</v>
          </cell>
          <cell r="AG148">
            <v>0</v>
          </cell>
        </row>
        <row r="149">
          <cell r="O149">
            <v>5295230.42</v>
          </cell>
          <cell r="S149">
            <v>6851448.7000000011</v>
          </cell>
          <cell r="V149">
            <v>0</v>
          </cell>
          <cell r="Z149">
            <v>0</v>
          </cell>
          <cell r="AG149">
            <v>0</v>
          </cell>
        </row>
        <row r="150">
          <cell r="T150">
            <v>0</v>
          </cell>
          <cell r="W150">
            <v>0</v>
          </cell>
          <cell r="AA150">
            <v>0</v>
          </cell>
          <cell r="AH150">
            <v>0</v>
          </cell>
        </row>
        <row r="152">
          <cell r="S152">
            <v>0</v>
          </cell>
          <cell r="V152">
            <v>0</v>
          </cell>
          <cell r="Z152">
            <v>0</v>
          </cell>
          <cell r="AG152">
            <v>0</v>
          </cell>
        </row>
        <row r="153">
          <cell r="S153">
            <v>0</v>
          </cell>
          <cell r="V153">
            <v>0</v>
          </cell>
          <cell r="Z153">
            <v>0</v>
          </cell>
          <cell r="AG153">
            <v>0</v>
          </cell>
        </row>
        <row r="156">
          <cell r="O156">
            <v>1011964.41</v>
          </cell>
          <cell r="S156">
            <v>810569.8200000003</v>
          </cell>
          <cell r="V156">
            <v>0</v>
          </cell>
          <cell r="Z156">
            <v>0</v>
          </cell>
          <cell r="AG156">
            <v>0</v>
          </cell>
        </row>
        <row r="157">
          <cell r="S157">
            <v>0</v>
          </cell>
          <cell r="V157">
            <v>0</v>
          </cell>
          <cell r="Z157">
            <v>0</v>
          </cell>
          <cell r="AG157">
            <v>0</v>
          </cell>
        </row>
        <row r="158">
          <cell r="S158">
            <v>0</v>
          </cell>
          <cell r="V158">
            <v>0</v>
          </cell>
          <cell r="Z158">
            <v>0</v>
          </cell>
          <cell r="AG158">
            <v>0</v>
          </cell>
        </row>
        <row r="159">
          <cell r="S159">
            <v>0</v>
          </cell>
          <cell r="V159">
            <v>0</v>
          </cell>
          <cell r="Z159">
            <v>0</v>
          </cell>
          <cell r="AG159">
            <v>0</v>
          </cell>
        </row>
        <row r="160"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Z160">
            <v>0</v>
          </cell>
          <cell r="AA160">
            <v>0</v>
          </cell>
          <cell r="AG160">
            <v>0</v>
          </cell>
          <cell r="AH160">
            <v>0</v>
          </cell>
        </row>
        <row r="161">
          <cell r="S161">
            <v>0</v>
          </cell>
          <cell r="V161">
            <v>0</v>
          </cell>
          <cell r="Z161">
            <v>0</v>
          </cell>
          <cell r="AG161">
            <v>0</v>
          </cell>
        </row>
        <row r="162">
          <cell r="S162">
            <v>0</v>
          </cell>
          <cell r="V162">
            <v>0</v>
          </cell>
          <cell r="Z162">
            <v>0</v>
          </cell>
          <cell r="AG162">
            <v>0</v>
          </cell>
        </row>
        <row r="163">
          <cell r="S163">
            <v>0</v>
          </cell>
          <cell r="V163">
            <v>0</v>
          </cell>
          <cell r="Z163">
            <v>0</v>
          </cell>
          <cell r="AG163">
            <v>0</v>
          </cell>
        </row>
        <row r="164">
          <cell r="S164">
            <v>0</v>
          </cell>
          <cell r="V164">
            <v>0</v>
          </cell>
          <cell r="Z164">
            <v>0</v>
          </cell>
          <cell r="AG164">
            <v>0</v>
          </cell>
        </row>
        <row r="165">
          <cell r="S165">
            <v>0</v>
          </cell>
          <cell r="V165">
            <v>0</v>
          </cell>
          <cell r="Z165">
            <v>0</v>
          </cell>
          <cell r="AG165">
            <v>0</v>
          </cell>
        </row>
        <row r="166">
          <cell r="S166">
            <v>0</v>
          </cell>
          <cell r="V166">
            <v>0</v>
          </cell>
          <cell r="Z166">
            <v>0</v>
          </cell>
          <cell r="AG166">
            <v>0</v>
          </cell>
        </row>
        <row r="167">
          <cell r="S167">
            <v>0</v>
          </cell>
          <cell r="V167">
            <v>0</v>
          </cell>
          <cell r="Z167">
            <v>0</v>
          </cell>
          <cell r="AG167">
            <v>0</v>
          </cell>
        </row>
        <row r="168">
          <cell r="S168">
            <v>0</v>
          </cell>
          <cell r="V168">
            <v>0</v>
          </cell>
          <cell r="Z168">
            <v>0</v>
          </cell>
          <cell r="AG168">
            <v>0</v>
          </cell>
        </row>
        <row r="169">
          <cell r="S169">
            <v>0</v>
          </cell>
          <cell r="V169">
            <v>0</v>
          </cell>
          <cell r="Z169">
            <v>0</v>
          </cell>
          <cell r="AG169">
            <v>0</v>
          </cell>
        </row>
        <row r="170">
          <cell r="S170">
            <v>0</v>
          </cell>
          <cell r="V170">
            <v>0</v>
          </cell>
          <cell r="Z170">
            <v>0</v>
          </cell>
          <cell r="AG170">
            <v>0</v>
          </cell>
        </row>
        <row r="171">
          <cell r="S171">
            <v>0</v>
          </cell>
          <cell r="V171">
            <v>0</v>
          </cell>
          <cell r="Z171">
            <v>0</v>
          </cell>
          <cell r="AG171">
            <v>0</v>
          </cell>
        </row>
        <row r="172">
          <cell r="S172">
            <v>0</v>
          </cell>
          <cell r="V172">
            <v>0</v>
          </cell>
          <cell r="Z172">
            <v>0</v>
          </cell>
          <cell r="AG172">
            <v>0</v>
          </cell>
        </row>
        <row r="173">
          <cell r="O173">
            <v>0</v>
          </cell>
          <cell r="P173">
            <v>147556631.38999999</v>
          </cell>
          <cell r="S173">
            <v>0</v>
          </cell>
          <cell r="T173">
            <v>147745170.08999997</v>
          </cell>
          <cell r="V173">
            <v>0</v>
          </cell>
          <cell r="W173">
            <v>0</v>
          </cell>
          <cell r="Z173">
            <v>0</v>
          </cell>
          <cell r="AA173">
            <v>0</v>
          </cell>
          <cell r="AC173">
            <v>0</v>
          </cell>
          <cell r="AG173">
            <v>0</v>
          </cell>
          <cell r="AH173">
            <v>0</v>
          </cell>
        </row>
        <row r="174">
          <cell r="O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Z174">
            <v>0</v>
          </cell>
          <cell r="AA174">
            <v>0</v>
          </cell>
          <cell r="AC174">
            <v>0</v>
          </cell>
          <cell r="AG174">
            <v>0</v>
          </cell>
          <cell r="AH174">
            <v>0</v>
          </cell>
        </row>
        <row r="175">
          <cell r="O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Z175">
            <v>0</v>
          </cell>
          <cell r="AA175">
            <v>0</v>
          </cell>
          <cell r="AC175">
            <v>0</v>
          </cell>
          <cell r="AG175">
            <v>0</v>
          </cell>
          <cell r="AH175">
            <v>0</v>
          </cell>
        </row>
        <row r="176"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Z176">
            <v>0</v>
          </cell>
          <cell r="AA176">
            <v>0</v>
          </cell>
          <cell r="AG176">
            <v>0</v>
          </cell>
          <cell r="AH176">
            <v>0</v>
          </cell>
        </row>
        <row r="177"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Z177">
            <v>0</v>
          </cell>
          <cell r="AA177">
            <v>0</v>
          </cell>
          <cell r="AC177">
            <v>0</v>
          </cell>
          <cell r="AD177">
            <v>0</v>
          </cell>
          <cell r="AG177">
            <v>0</v>
          </cell>
          <cell r="AH177">
            <v>0</v>
          </cell>
        </row>
        <row r="178"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Z178">
            <v>0</v>
          </cell>
          <cell r="AA178">
            <v>0</v>
          </cell>
          <cell r="AG178">
            <v>0</v>
          </cell>
          <cell r="AH178">
            <v>0</v>
          </cell>
        </row>
        <row r="179">
          <cell r="O179">
            <v>0</v>
          </cell>
          <cell r="P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Z179">
            <v>0</v>
          </cell>
          <cell r="AA179">
            <v>0</v>
          </cell>
          <cell r="AG179">
            <v>0</v>
          </cell>
          <cell r="AH179">
            <v>0</v>
          </cell>
        </row>
        <row r="180"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Z180">
            <v>0</v>
          </cell>
          <cell r="AA180">
            <v>0</v>
          </cell>
          <cell r="AG180">
            <v>0</v>
          </cell>
          <cell r="AH180">
            <v>0</v>
          </cell>
        </row>
        <row r="181">
          <cell r="O181">
            <v>0</v>
          </cell>
          <cell r="P181">
            <v>9164.6299999999992</v>
          </cell>
          <cell r="S181">
            <v>0</v>
          </cell>
          <cell r="T181">
            <v>8168.6199999998789</v>
          </cell>
          <cell r="V181">
            <v>0</v>
          </cell>
          <cell r="W181">
            <v>0</v>
          </cell>
          <cell r="Z181">
            <v>0</v>
          </cell>
          <cell r="AA181">
            <v>0</v>
          </cell>
          <cell r="AG181">
            <v>0</v>
          </cell>
          <cell r="AH181">
            <v>0</v>
          </cell>
        </row>
        <row r="182">
          <cell r="O182">
            <v>0</v>
          </cell>
          <cell r="P182">
            <v>82026.25</v>
          </cell>
          <cell r="S182">
            <v>0</v>
          </cell>
          <cell r="T182">
            <v>82933.3</v>
          </cell>
          <cell r="V182">
            <v>0</v>
          </cell>
          <cell r="W182">
            <v>0</v>
          </cell>
          <cell r="Z182">
            <v>0</v>
          </cell>
          <cell r="AA182">
            <v>0</v>
          </cell>
          <cell r="AG182">
            <v>0</v>
          </cell>
          <cell r="AH182">
            <v>0</v>
          </cell>
        </row>
        <row r="183">
          <cell r="S183">
            <v>0</v>
          </cell>
          <cell r="T183">
            <v>0</v>
          </cell>
          <cell r="V183">
            <v>0</v>
          </cell>
          <cell r="W183">
            <v>0</v>
          </cell>
          <cell r="Z183">
            <v>0</v>
          </cell>
          <cell r="AA183">
            <v>0</v>
          </cell>
          <cell r="AG183">
            <v>0</v>
          </cell>
          <cell r="AH183">
            <v>0</v>
          </cell>
        </row>
        <row r="184">
          <cell r="O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Z184">
            <v>0</v>
          </cell>
          <cell r="AA184">
            <v>0</v>
          </cell>
          <cell r="AC184">
            <v>0</v>
          </cell>
          <cell r="AG184">
            <v>0</v>
          </cell>
          <cell r="AH184">
            <v>0</v>
          </cell>
        </row>
        <row r="185">
          <cell r="P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Z185">
            <v>0</v>
          </cell>
          <cell r="AA185">
            <v>0</v>
          </cell>
          <cell r="AD185">
            <v>0</v>
          </cell>
          <cell r="AG185">
            <v>0</v>
          </cell>
          <cell r="AH185">
            <v>0</v>
          </cell>
        </row>
        <row r="186">
          <cell r="O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91625.36</v>
          </cell>
          <cell r="Z186">
            <v>0</v>
          </cell>
          <cell r="AA186">
            <v>197240.16000000038</v>
          </cell>
          <cell r="AC186">
            <v>0</v>
          </cell>
          <cell r="AG186">
            <v>0</v>
          </cell>
          <cell r="AH186">
            <v>0</v>
          </cell>
        </row>
        <row r="187">
          <cell r="O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Z187">
            <v>0</v>
          </cell>
          <cell r="AA187">
            <v>0</v>
          </cell>
          <cell r="AC187">
            <v>0</v>
          </cell>
          <cell r="AG187">
            <v>0</v>
          </cell>
          <cell r="AH187">
            <v>0</v>
          </cell>
        </row>
        <row r="188">
          <cell r="S188">
            <v>0</v>
          </cell>
          <cell r="V188">
            <v>0</v>
          </cell>
          <cell r="Z188">
            <v>0</v>
          </cell>
          <cell r="AG188">
            <v>0</v>
          </cell>
        </row>
        <row r="189">
          <cell r="S189">
            <v>0</v>
          </cell>
          <cell r="V189">
            <v>0</v>
          </cell>
          <cell r="Z189">
            <v>0</v>
          </cell>
          <cell r="AG189">
            <v>0</v>
          </cell>
        </row>
        <row r="190">
          <cell r="O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Z190">
            <v>0</v>
          </cell>
          <cell r="AA190">
            <v>0</v>
          </cell>
          <cell r="AC190">
            <v>0</v>
          </cell>
          <cell r="AG190">
            <v>0</v>
          </cell>
          <cell r="AH190">
            <v>0</v>
          </cell>
        </row>
        <row r="191"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Z191">
            <v>0</v>
          </cell>
          <cell r="AA191">
            <v>0</v>
          </cell>
          <cell r="AG191">
            <v>0</v>
          </cell>
          <cell r="AH191">
            <v>0</v>
          </cell>
        </row>
        <row r="192">
          <cell r="S192">
            <v>0</v>
          </cell>
          <cell r="T192">
            <v>0</v>
          </cell>
          <cell r="V192">
            <v>0</v>
          </cell>
          <cell r="W192">
            <v>0</v>
          </cell>
          <cell r="Z192">
            <v>0</v>
          </cell>
          <cell r="AA192">
            <v>0</v>
          </cell>
          <cell r="AG192">
            <v>0</v>
          </cell>
          <cell r="AH192">
            <v>0</v>
          </cell>
        </row>
        <row r="193">
          <cell r="S193">
            <v>0</v>
          </cell>
          <cell r="T193">
            <v>0</v>
          </cell>
          <cell r="V193">
            <v>0</v>
          </cell>
          <cell r="W193">
            <v>0</v>
          </cell>
          <cell r="Z193">
            <v>0</v>
          </cell>
          <cell r="AA193">
            <v>0</v>
          </cell>
          <cell r="AG193">
            <v>0</v>
          </cell>
          <cell r="AH193">
            <v>0</v>
          </cell>
        </row>
        <row r="194"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Z194">
            <v>0</v>
          </cell>
          <cell r="AA194">
            <v>0</v>
          </cell>
          <cell r="AG194">
            <v>0</v>
          </cell>
          <cell r="AH194">
            <v>0</v>
          </cell>
        </row>
        <row r="195">
          <cell r="O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Z195">
            <v>0</v>
          </cell>
          <cell r="AA195">
            <v>0</v>
          </cell>
          <cell r="AC195">
            <v>0</v>
          </cell>
          <cell r="AG195">
            <v>0</v>
          </cell>
          <cell r="AH195">
            <v>0</v>
          </cell>
        </row>
        <row r="196">
          <cell r="S196">
            <v>0</v>
          </cell>
          <cell r="V196">
            <v>0</v>
          </cell>
          <cell r="Z196">
            <v>0</v>
          </cell>
          <cell r="AG196">
            <v>0</v>
          </cell>
        </row>
        <row r="197">
          <cell r="O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Z197">
            <v>0</v>
          </cell>
          <cell r="AA197">
            <v>0</v>
          </cell>
          <cell r="AC197">
            <v>0</v>
          </cell>
          <cell r="AG197">
            <v>0</v>
          </cell>
          <cell r="AH197">
            <v>0</v>
          </cell>
        </row>
        <row r="198"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Z198">
            <v>0</v>
          </cell>
          <cell r="AA198">
            <v>0</v>
          </cell>
          <cell r="AC198">
            <v>0</v>
          </cell>
          <cell r="AG198">
            <v>0</v>
          </cell>
          <cell r="AH198">
            <v>0</v>
          </cell>
        </row>
        <row r="199"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Z199">
            <v>0</v>
          </cell>
          <cell r="AA199">
            <v>0</v>
          </cell>
          <cell r="AG199">
            <v>0</v>
          </cell>
          <cell r="AH199">
            <v>0</v>
          </cell>
        </row>
        <row r="200"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Z200">
            <v>0</v>
          </cell>
          <cell r="AA200">
            <v>0</v>
          </cell>
          <cell r="AG200">
            <v>0</v>
          </cell>
          <cell r="AH200">
            <v>0</v>
          </cell>
        </row>
        <row r="201"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Z201">
            <v>0</v>
          </cell>
          <cell r="AA201">
            <v>0</v>
          </cell>
          <cell r="AG201">
            <v>0</v>
          </cell>
          <cell r="AH201">
            <v>0</v>
          </cell>
        </row>
        <row r="202">
          <cell r="S202">
            <v>0</v>
          </cell>
          <cell r="T202">
            <v>0</v>
          </cell>
          <cell r="V202">
            <v>0</v>
          </cell>
          <cell r="W202">
            <v>0</v>
          </cell>
          <cell r="Z202">
            <v>0</v>
          </cell>
          <cell r="AA202">
            <v>0</v>
          </cell>
          <cell r="AG202">
            <v>0</v>
          </cell>
          <cell r="AH202">
            <v>0</v>
          </cell>
        </row>
        <row r="203">
          <cell r="S203">
            <v>0</v>
          </cell>
          <cell r="T203">
            <v>0</v>
          </cell>
          <cell r="V203">
            <v>0</v>
          </cell>
          <cell r="W203">
            <v>0</v>
          </cell>
          <cell r="Z203">
            <v>0</v>
          </cell>
          <cell r="AA203">
            <v>0</v>
          </cell>
          <cell r="AG203">
            <v>0</v>
          </cell>
          <cell r="AH203">
            <v>0</v>
          </cell>
        </row>
        <row r="204"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Z204">
            <v>0</v>
          </cell>
          <cell r="AA204">
            <v>0</v>
          </cell>
          <cell r="AG204">
            <v>0</v>
          </cell>
          <cell r="AH204">
            <v>0</v>
          </cell>
        </row>
        <row r="205"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Z205">
            <v>0</v>
          </cell>
          <cell r="AA205">
            <v>0</v>
          </cell>
          <cell r="AG205">
            <v>0</v>
          </cell>
          <cell r="AH205">
            <v>0</v>
          </cell>
        </row>
        <row r="206"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Z206">
            <v>0</v>
          </cell>
          <cell r="AA206">
            <v>0</v>
          </cell>
          <cell r="AG206">
            <v>0</v>
          </cell>
          <cell r="AH206">
            <v>0</v>
          </cell>
        </row>
        <row r="207"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Z207">
            <v>0</v>
          </cell>
          <cell r="AA207">
            <v>0</v>
          </cell>
          <cell r="AG207">
            <v>0</v>
          </cell>
          <cell r="AH207">
            <v>0</v>
          </cell>
        </row>
        <row r="208"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Z208">
            <v>0</v>
          </cell>
          <cell r="AA208">
            <v>0</v>
          </cell>
          <cell r="AG208">
            <v>0</v>
          </cell>
          <cell r="AH208">
            <v>0</v>
          </cell>
        </row>
        <row r="209"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Z209">
            <v>0</v>
          </cell>
          <cell r="AA209">
            <v>0</v>
          </cell>
          <cell r="AG209">
            <v>0</v>
          </cell>
          <cell r="AH209">
            <v>0</v>
          </cell>
        </row>
        <row r="210">
          <cell r="O210">
            <v>23170.78</v>
          </cell>
          <cell r="P210">
            <v>0</v>
          </cell>
          <cell r="S210">
            <v>18929.039999999572</v>
          </cell>
          <cell r="T210">
            <v>0</v>
          </cell>
          <cell r="V210">
            <v>0</v>
          </cell>
          <cell r="W210">
            <v>23170.78</v>
          </cell>
          <cell r="Z210">
            <v>0</v>
          </cell>
          <cell r="AA210">
            <v>18929.040000000059</v>
          </cell>
          <cell r="AG210">
            <v>0</v>
          </cell>
          <cell r="AH210">
            <v>0</v>
          </cell>
        </row>
        <row r="211"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Z211">
            <v>0</v>
          </cell>
          <cell r="AA211">
            <v>0</v>
          </cell>
          <cell r="AG211">
            <v>0</v>
          </cell>
          <cell r="AH211">
            <v>0</v>
          </cell>
        </row>
        <row r="212">
          <cell r="S212">
            <v>0</v>
          </cell>
          <cell r="T212">
            <v>0</v>
          </cell>
          <cell r="V212">
            <v>0</v>
          </cell>
          <cell r="W212">
            <v>0</v>
          </cell>
          <cell r="Z212">
            <v>0</v>
          </cell>
          <cell r="AA212">
            <v>0</v>
          </cell>
          <cell r="AG212">
            <v>0</v>
          </cell>
          <cell r="AH212">
            <v>0</v>
          </cell>
        </row>
        <row r="213">
          <cell r="O213">
            <v>0</v>
          </cell>
          <cell r="P213">
            <v>10527847.48</v>
          </cell>
          <cell r="S213">
            <v>0</v>
          </cell>
          <cell r="T213">
            <v>10699298.609999999</v>
          </cell>
          <cell r="V213">
            <v>0</v>
          </cell>
          <cell r="W213">
            <v>0</v>
          </cell>
          <cell r="Z213">
            <v>0</v>
          </cell>
          <cell r="AA213">
            <v>0</v>
          </cell>
          <cell r="AG213">
            <v>0</v>
          </cell>
          <cell r="AH213">
            <v>0</v>
          </cell>
        </row>
        <row r="214">
          <cell r="S214">
            <v>0</v>
          </cell>
          <cell r="T214">
            <v>0</v>
          </cell>
          <cell r="V214">
            <v>0</v>
          </cell>
          <cell r="W214">
            <v>0</v>
          </cell>
          <cell r="Z214">
            <v>0</v>
          </cell>
          <cell r="AA214">
            <v>0</v>
          </cell>
          <cell r="AG214">
            <v>0</v>
          </cell>
          <cell r="AH214">
            <v>0</v>
          </cell>
        </row>
        <row r="215">
          <cell r="O215">
            <v>0</v>
          </cell>
          <cell r="P215">
            <v>3969679.63</v>
          </cell>
          <cell r="S215">
            <v>0</v>
          </cell>
          <cell r="T215">
            <v>4738403.0099999905</v>
          </cell>
          <cell r="V215">
            <v>0</v>
          </cell>
          <cell r="W215">
            <v>0</v>
          </cell>
          <cell r="Z215">
            <v>0</v>
          </cell>
          <cell r="AA215">
            <v>0</v>
          </cell>
          <cell r="AG215">
            <v>0</v>
          </cell>
          <cell r="AH215">
            <v>0</v>
          </cell>
        </row>
        <row r="216">
          <cell r="O216">
            <v>0</v>
          </cell>
          <cell r="P216">
            <v>20984647.809999999</v>
          </cell>
          <cell r="S216">
            <v>0</v>
          </cell>
          <cell r="T216">
            <v>24567154.189999998</v>
          </cell>
          <cell r="V216">
            <v>20984647.810000002</v>
          </cell>
          <cell r="W216">
            <v>0</v>
          </cell>
          <cell r="Z216">
            <v>24567154.189999994</v>
          </cell>
          <cell r="AA216">
            <v>0</v>
          </cell>
          <cell r="AG216">
            <v>0</v>
          </cell>
          <cell r="AH216">
            <v>0</v>
          </cell>
        </row>
        <row r="217"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Z217">
            <v>0</v>
          </cell>
          <cell r="AA217">
            <v>0</v>
          </cell>
          <cell r="AG217">
            <v>0</v>
          </cell>
          <cell r="AH217">
            <v>0</v>
          </cell>
        </row>
        <row r="218"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Z218">
            <v>0</v>
          </cell>
          <cell r="AA218">
            <v>0</v>
          </cell>
          <cell r="AG218">
            <v>0</v>
          </cell>
          <cell r="AH218">
            <v>0</v>
          </cell>
        </row>
        <row r="219">
          <cell r="S219">
            <v>0</v>
          </cell>
          <cell r="V219">
            <v>0</v>
          </cell>
          <cell r="Z219">
            <v>0</v>
          </cell>
          <cell r="AG219">
            <v>0</v>
          </cell>
        </row>
        <row r="220">
          <cell r="O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Z220">
            <v>0</v>
          </cell>
          <cell r="AA220">
            <v>0</v>
          </cell>
          <cell r="AC220">
            <v>0</v>
          </cell>
          <cell r="AG220">
            <v>0</v>
          </cell>
          <cell r="AH220">
            <v>0</v>
          </cell>
        </row>
        <row r="221">
          <cell r="S221">
            <v>0</v>
          </cell>
          <cell r="V221">
            <v>0</v>
          </cell>
          <cell r="Z221">
            <v>0</v>
          </cell>
          <cell r="AG221">
            <v>0</v>
          </cell>
        </row>
        <row r="222">
          <cell r="O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Z222">
            <v>0</v>
          </cell>
          <cell r="AA222">
            <v>0</v>
          </cell>
          <cell r="AC222">
            <v>0</v>
          </cell>
          <cell r="AD222">
            <v>220982752.21000001</v>
          </cell>
          <cell r="AG222">
            <v>0</v>
          </cell>
          <cell r="AH222">
            <v>258390047.21000001</v>
          </cell>
        </row>
        <row r="223">
          <cell r="S223">
            <v>0</v>
          </cell>
          <cell r="V223">
            <v>0</v>
          </cell>
          <cell r="Z223">
            <v>0</v>
          </cell>
          <cell r="AG223">
            <v>0</v>
          </cell>
        </row>
        <row r="224">
          <cell r="T224">
            <v>0</v>
          </cell>
          <cell r="W224">
            <v>0</v>
          </cell>
          <cell r="AA224">
            <v>0</v>
          </cell>
          <cell r="AH224">
            <v>0</v>
          </cell>
        </row>
        <row r="225">
          <cell r="T225">
            <v>0</v>
          </cell>
          <cell r="W225">
            <v>0</v>
          </cell>
          <cell r="AA225">
            <v>0</v>
          </cell>
          <cell r="AD225">
            <v>85344</v>
          </cell>
          <cell r="AH225">
            <v>33127.5</v>
          </cell>
        </row>
        <row r="226">
          <cell r="T226">
            <v>0</v>
          </cell>
          <cell r="W226">
            <v>0</v>
          </cell>
          <cell r="AA226">
            <v>0</v>
          </cell>
          <cell r="AD226">
            <v>12519405.17</v>
          </cell>
          <cell r="AH226">
            <v>14321243.030000001</v>
          </cell>
        </row>
        <row r="227">
          <cell r="T227">
            <v>0</v>
          </cell>
          <cell r="W227">
            <v>0</v>
          </cell>
          <cell r="AA227">
            <v>0</v>
          </cell>
          <cell r="AH227">
            <v>0</v>
          </cell>
        </row>
        <row r="228">
          <cell r="T228">
            <v>0</v>
          </cell>
          <cell r="W228">
            <v>0</v>
          </cell>
          <cell r="AA228">
            <v>0</v>
          </cell>
          <cell r="AH228">
            <v>0</v>
          </cell>
        </row>
        <row r="235">
          <cell r="O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Z235">
            <v>0</v>
          </cell>
          <cell r="AA235">
            <v>0</v>
          </cell>
          <cell r="AC235">
            <v>0</v>
          </cell>
          <cell r="AG235">
            <v>0</v>
          </cell>
          <cell r="AH235">
            <v>0</v>
          </cell>
        </row>
        <row r="236">
          <cell r="S236">
            <v>0</v>
          </cell>
          <cell r="V236">
            <v>0</v>
          </cell>
          <cell r="Z236">
            <v>0</v>
          </cell>
          <cell r="AG236">
            <v>0</v>
          </cell>
        </row>
        <row r="237">
          <cell r="T237">
            <v>0</v>
          </cell>
          <cell r="W237">
            <v>0</v>
          </cell>
          <cell r="AA237">
            <v>0</v>
          </cell>
          <cell r="AH237">
            <v>0</v>
          </cell>
        </row>
        <row r="238">
          <cell r="T238">
            <v>0</v>
          </cell>
          <cell r="W238">
            <v>0</v>
          </cell>
          <cell r="AA238">
            <v>0</v>
          </cell>
          <cell r="AH238">
            <v>0</v>
          </cell>
        </row>
        <row r="239">
          <cell r="S239">
            <v>0</v>
          </cell>
          <cell r="V239">
            <v>0</v>
          </cell>
          <cell r="Z239">
            <v>0</v>
          </cell>
          <cell r="AG239">
            <v>0</v>
          </cell>
        </row>
        <row r="240">
          <cell r="S240">
            <v>0</v>
          </cell>
          <cell r="V240">
            <v>0</v>
          </cell>
          <cell r="Z240">
            <v>0</v>
          </cell>
          <cell r="AG240">
            <v>0</v>
          </cell>
        </row>
        <row r="241">
          <cell r="T241">
            <v>0</v>
          </cell>
          <cell r="W241">
            <v>0</v>
          </cell>
          <cell r="AA241">
            <v>0</v>
          </cell>
          <cell r="AH241">
            <v>0</v>
          </cell>
        </row>
        <row r="242">
          <cell r="T242">
            <v>0</v>
          </cell>
          <cell r="W242">
            <v>0</v>
          </cell>
          <cell r="AA242">
            <v>0</v>
          </cell>
          <cell r="AH242">
            <v>0</v>
          </cell>
        </row>
        <row r="243">
          <cell r="T243">
            <v>0</v>
          </cell>
          <cell r="W243">
            <v>0</v>
          </cell>
          <cell r="AA243">
            <v>0</v>
          </cell>
          <cell r="AH243">
            <v>0</v>
          </cell>
        </row>
        <row r="244">
          <cell r="T244">
            <v>0</v>
          </cell>
          <cell r="W244">
            <v>0</v>
          </cell>
          <cell r="AA244">
            <v>0</v>
          </cell>
          <cell r="AH244">
            <v>0</v>
          </cell>
        </row>
        <row r="245">
          <cell r="S245">
            <v>0</v>
          </cell>
          <cell r="V245">
            <v>0</v>
          </cell>
          <cell r="Z245">
            <v>0</v>
          </cell>
          <cell r="AG245">
            <v>0</v>
          </cell>
        </row>
        <row r="246">
          <cell r="S246">
            <v>0</v>
          </cell>
          <cell r="V246">
            <v>0</v>
          </cell>
          <cell r="Z246">
            <v>0</v>
          </cell>
          <cell r="AG246">
            <v>0</v>
          </cell>
        </row>
        <row r="247">
          <cell r="O247">
            <v>1988.38</v>
          </cell>
          <cell r="S247">
            <v>6211.68</v>
          </cell>
          <cell r="V247">
            <v>0</v>
          </cell>
          <cell r="Z247">
            <v>0</v>
          </cell>
          <cell r="AG247">
            <v>0</v>
          </cell>
        </row>
        <row r="248">
          <cell r="S248">
            <v>0</v>
          </cell>
          <cell r="V248">
            <v>0</v>
          </cell>
          <cell r="Z248">
            <v>0</v>
          </cell>
          <cell r="AG248">
            <v>0</v>
          </cell>
        </row>
        <row r="253">
          <cell r="O253">
            <v>105739.6</v>
          </cell>
          <cell r="S253">
            <v>183441.92000000001</v>
          </cell>
          <cell r="V253">
            <v>0</v>
          </cell>
          <cell r="Z253">
            <v>0</v>
          </cell>
          <cell r="AC253">
            <v>127307.84</v>
          </cell>
          <cell r="AG253">
            <v>403181.31000000006</v>
          </cell>
        </row>
        <row r="254">
          <cell r="S254">
            <v>0</v>
          </cell>
          <cell r="V254">
            <v>0</v>
          </cell>
          <cell r="Z254">
            <v>0</v>
          </cell>
          <cell r="AG254">
            <v>0</v>
          </cell>
        </row>
        <row r="255">
          <cell r="O255">
            <v>2009013.57</v>
          </cell>
          <cell r="S255">
            <v>1980090.3</v>
          </cell>
          <cell r="V255">
            <v>0</v>
          </cell>
          <cell r="Z255">
            <v>0</v>
          </cell>
          <cell r="AG255">
            <v>0</v>
          </cell>
        </row>
        <row r="256">
          <cell r="S256">
            <v>0</v>
          </cell>
          <cell r="V256">
            <v>0</v>
          </cell>
          <cell r="Z256">
            <v>0</v>
          </cell>
          <cell r="AG256">
            <v>0</v>
          </cell>
        </row>
        <row r="257">
          <cell r="P257">
            <v>8.2799999999999994</v>
          </cell>
          <cell r="T257">
            <v>31.880000000000109</v>
          </cell>
          <cell r="W257">
            <v>0</v>
          </cell>
          <cell r="AA257">
            <v>0</v>
          </cell>
          <cell r="AH257">
            <v>0</v>
          </cell>
        </row>
        <row r="258">
          <cell r="T258">
            <v>0</v>
          </cell>
          <cell r="W258">
            <v>0</v>
          </cell>
          <cell r="AA258">
            <v>0</v>
          </cell>
          <cell r="AH258">
            <v>0</v>
          </cell>
        </row>
        <row r="259">
          <cell r="P259">
            <v>320401.58</v>
          </cell>
          <cell r="T259">
            <v>26950.44000000041</v>
          </cell>
          <cell r="W259">
            <v>0</v>
          </cell>
          <cell r="AA259">
            <v>1365</v>
          </cell>
          <cell r="AH259">
            <v>0</v>
          </cell>
        </row>
        <row r="260">
          <cell r="T260">
            <v>0</v>
          </cell>
          <cell r="W260">
            <v>0</v>
          </cell>
          <cell r="AA260">
            <v>0</v>
          </cell>
          <cell r="AH260">
            <v>0</v>
          </cell>
        </row>
        <row r="262">
          <cell r="T262">
            <v>0</v>
          </cell>
          <cell r="W262">
            <v>0</v>
          </cell>
          <cell r="AA262">
            <v>0</v>
          </cell>
          <cell r="AH262">
            <v>0</v>
          </cell>
        </row>
        <row r="263">
          <cell r="T263">
            <v>0</v>
          </cell>
          <cell r="W263">
            <v>0</v>
          </cell>
          <cell r="AA263">
            <v>0</v>
          </cell>
          <cell r="AH263">
            <v>0</v>
          </cell>
        </row>
        <row r="264">
          <cell r="P264">
            <v>1404999.38</v>
          </cell>
          <cell r="T264">
            <v>1224796.67</v>
          </cell>
          <cell r="W264">
            <v>0</v>
          </cell>
          <cell r="AA264">
            <v>0</v>
          </cell>
          <cell r="AH264">
            <v>0</v>
          </cell>
        </row>
        <row r="265">
          <cell r="T265">
            <v>0</v>
          </cell>
          <cell r="W265">
            <v>0</v>
          </cell>
          <cell r="AA265">
            <v>0</v>
          </cell>
          <cell r="AH265">
            <v>0</v>
          </cell>
        </row>
        <row r="266">
          <cell r="T266">
            <v>0</v>
          </cell>
          <cell r="W266">
            <v>0</v>
          </cell>
          <cell r="AA266">
            <v>0</v>
          </cell>
          <cell r="AH266">
            <v>0</v>
          </cell>
        </row>
        <row r="267">
          <cell r="T267">
            <v>0</v>
          </cell>
          <cell r="W267">
            <v>0</v>
          </cell>
          <cell r="AA267">
            <v>0</v>
          </cell>
          <cell r="AD267">
            <v>0</v>
          </cell>
          <cell r="AH267">
            <v>0</v>
          </cell>
        </row>
        <row r="268">
          <cell r="T268">
            <v>0</v>
          </cell>
          <cell r="W268">
            <v>0</v>
          </cell>
          <cell r="AA268">
            <v>0</v>
          </cell>
          <cell r="AD268">
            <v>0</v>
          </cell>
          <cell r="AH268">
            <v>0</v>
          </cell>
        </row>
        <row r="269">
          <cell r="T269">
            <v>0</v>
          </cell>
          <cell r="W269">
            <v>0</v>
          </cell>
          <cell r="AA269">
            <v>0</v>
          </cell>
          <cell r="AD269">
            <v>0</v>
          </cell>
          <cell r="AH269">
            <v>0</v>
          </cell>
        </row>
        <row r="270">
          <cell r="T270">
            <v>0</v>
          </cell>
          <cell r="W270">
            <v>0</v>
          </cell>
          <cell r="AA270">
            <v>0</v>
          </cell>
          <cell r="AD270">
            <v>0</v>
          </cell>
          <cell r="AH270">
            <v>0</v>
          </cell>
        </row>
        <row r="271"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Z271">
            <v>0</v>
          </cell>
          <cell r="AA271">
            <v>0</v>
          </cell>
          <cell r="AG271">
            <v>0</v>
          </cell>
          <cell r="AH271">
            <v>0</v>
          </cell>
        </row>
        <row r="272">
          <cell r="O272">
            <v>1197828.42</v>
          </cell>
          <cell r="P272">
            <v>0</v>
          </cell>
          <cell r="S272">
            <v>1236087.5899999999</v>
          </cell>
          <cell r="T272">
            <v>0</v>
          </cell>
          <cell r="V272">
            <v>0</v>
          </cell>
          <cell r="W272">
            <v>0</v>
          </cell>
          <cell r="Z272">
            <v>0</v>
          </cell>
          <cell r="AA272">
            <v>0</v>
          </cell>
          <cell r="AG272">
            <v>0</v>
          </cell>
          <cell r="AH272">
            <v>0</v>
          </cell>
        </row>
        <row r="273">
          <cell r="S273">
            <v>0</v>
          </cell>
          <cell r="T273">
            <v>0</v>
          </cell>
          <cell r="V273">
            <v>0</v>
          </cell>
          <cell r="W273">
            <v>0</v>
          </cell>
          <cell r="Z273">
            <v>0</v>
          </cell>
          <cell r="AA273">
            <v>0</v>
          </cell>
          <cell r="AG273">
            <v>0</v>
          </cell>
          <cell r="AH273">
            <v>0</v>
          </cell>
        </row>
        <row r="274">
          <cell r="O274">
            <v>147556631.38999999</v>
          </cell>
          <cell r="P274">
            <v>0</v>
          </cell>
          <cell r="S274">
            <v>147745170.08999997</v>
          </cell>
          <cell r="T274">
            <v>0</v>
          </cell>
          <cell r="V274">
            <v>91625.36</v>
          </cell>
          <cell r="W274">
            <v>0</v>
          </cell>
          <cell r="Z274">
            <v>197240.15999999968</v>
          </cell>
          <cell r="AA274">
            <v>0</v>
          </cell>
          <cell r="AG274">
            <v>0</v>
          </cell>
          <cell r="AH274">
            <v>0</v>
          </cell>
        </row>
        <row r="275">
          <cell r="O275">
            <v>0</v>
          </cell>
          <cell r="P275">
            <v>58657.67</v>
          </cell>
          <cell r="S275">
            <v>0</v>
          </cell>
          <cell r="T275">
            <v>55012.21</v>
          </cell>
          <cell r="V275">
            <v>0</v>
          </cell>
          <cell r="W275">
            <v>49920</v>
          </cell>
          <cell r="Z275">
            <v>0</v>
          </cell>
          <cell r="AA275">
            <v>219399.49</v>
          </cell>
          <cell r="AG275">
            <v>0</v>
          </cell>
          <cell r="AH275">
            <v>0</v>
          </cell>
        </row>
        <row r="276"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Z276">
            <v>0</v>
          </cell>
          <cell r="AA276">
            <v>0</v>
          </cell>
          <cell r="AG276">
            <v>0</v>
          </cell>
          <cell r="AH276">
            <v>0</v>
          </cell>
        </row>
        <row r="277">
          <cell r="O277">
            <v>0</v>
          </cell>
          <cell r="P277">
            <v>519030.73</v>
          </cell>
          <cell r="S277">
            <v>0</v>
          </cell>
          <cell r="T277">
            <v>635605.74</v>
          </cell>
          <cell r="V277">
            <v>0</v>
          </cell>
          <cell r="W277">
            <v>542512.35</v>
          </cell>
          <cell r="Z277">
            <v>0</v>
          </cell>
          <cell r="AA277">
            <v>381489.50000000006</v>
          </cell>
          <cell r="AG277">
            <v>0</v>
          </cell>
          <cell r="AH277">
            <v>0</v>
          </cell>
        </row>
        <row r="278"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Z278">
            <v>0</v>
          </cell>
          <cell r="AA278">
            <v>0</v>
          </cell>
          <cell r="AG278">
            <v>0</v>
          </cell>
          <cell r="AH278">
            <v>0</v>
          </cell>
        </row>
        <row r="279"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Z279">
            <v>0</v>
          </cell>
          <cell r="AG279">
            <v>0</v>
          </cell>
          <cell r="AH279">
            <v>0</v>
          </cell>
        </row>
        <row r="280"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Z280">
            <v>0</v>
          </cell>
          <cell r="AG280">
            <v>0</v>
          </cell>
          <cell r="AH280">
            <v>0</v>
          </cell>
        </row>
        <row r="281">
          <cell r="O281">
            <v>0</v>
          </cell>
          <cell r="P281">
            <v>40</v>
          </cell>
          <cell r="S281">
            <v>0</v>
          </cell>
          <cell r="T281">
            <v>170</v>
          </cell>
          <cell r="V281">
            <v>0</v>
          </cell>
          <cell r="W281">
            <v>0</v>
          </cell>
          <cell r="Z281">
            <v>0</v>
          </cell>
          <cell r="AA281">
            <v>89</v>
          </cell>
          <cell r="AG281">
            <v>0</v>
          </cell>
          <cell r="AH281">
            <v>0</v>
          </cell>
        </row>
        <row r="282"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Z282">
            <v>0</v>
          </cell>
          <cell r="AA282">
            <v>0</v>
          </cell>
          <cell r="AG282">
            <v>0</v>
          </cell>
          <cell r="AH282">
            <v>0</v>
          </cell>
        </row>
        <row r="283">
          <cell r="S283">
            <v>0</v>
          </cell>
          <cell r="V283">
            <v>0</v>
          </cell>
          <cell r="Z283">
            <v>0</v>
          </cell>
          <cell r="AG283">
            <v>0</v>
          </cell>
        </row>
        <row r="284">
          <cell r="P284">
            <v>26189.26</v>
          </cell>
          <cell r="T284">
            <v>26189.26</v>
          </cell>
          <cell r="W284">
            <v>402343.77</v>
          </cell>
          <cell r="AA284">
            <v>91874.32</v>
          </cell>
          <cell r="AH284">
            <v>0</v>
          </cell>
        </row>
        <row r="286">
          <cell r="S286">
            <v>0</v>
          </cell>
          <cell r="V286">
            <v>0</v>
          </cell>
          <cell r="Z286">
            <v>0</v>
          </cell>
          <cell r="AC286">
            <v>0</v>
          </cell>
          <cell r="AG286">
            <v>0</v>
          </cell>
        </row>
        <row r="287">
          <cell r="S287">
            <v>0</v>
          </cell>
          <cell r="V287">
            <v>0</v>
          </cell>
          <cell r="Z287">
            <v>0</v>
          </cell>
          <cell r="AC287">
            <v>233380054.84999999</v>
          </cell>
          <cell r="AG287">
            <v>272341237.54999995</v>
          </cell>
        </row>
        <row r="288">
          <cell r="S288">
            <v>0</v>
          </cell>
          <cell r="V288">
            <v>0</v>
          </cell>
          <cell r="Z288">
            <v>0</v>
          </cell>
          <cell r="AG288">
            <v>0</v>
          </cell>
        </row>
        <row r="289">
          <cell r="S289">
            <v>0</v>
          </cell>
          <cell r="V289">
            <v>0</v>
          </cell>
          <cell r="Z289">
            <v>0</v>
          </cell>
          <cell r="AC289">
            <v>0</v>
          </cell>
          <cell r="AG289">
            <v>0</v>
          </cell>
        </row>
        <row r="290">
          <cell r="S290">
            <v>0</v>
          </cell>
          <cell r="V290">
            <v>0</v>
          </cell>
          <cell r="Z290">
            <v>0</v>
          </cell>
          <cell r="AC290">
            <v>0</v>
          </cell>
          <cell r="AG290">
            <v>0</v>
          </cell>
        </row>
        <row r="291">
          <cell r="S291">
            <v>0</v>
          </cell>
          <cell r="V291">
            <v>0</v>
          </cell>
          <cell r="Z291">
            <v>0</v>
          </cell>
          <cell r="AG291">
            <v>0</v>
          </cell>
        </row>
        <row r="292">
          <cell r="O292">
            <v>3401525.5</v>
          </cell>
          <cell r="S292">
            <v>3401852.5899999142</v>
          </cell>
          <cell r="V292">
            <v>0</v>
          </cell>
          <cell r="Z292">
            <v>0</v>
          </cell>
          <cell r="AG292">
            <v>0</v>
          </cell>
        </row>
        <row r="293">
          <cell r="S293">
            <v>0</v>
          </cell>
          <cell r="V293">
            <v>0</v>
          </cell>
          <cell r="Z293">
            <v>0</v>
          </cell>
          <cell r="AC293">
            <v>0</v>
          </cell>
          <cell r="AG293">
            <v>0</v>
          </cell>
        </row>
        <row r="294">
          <cell r="S294">
            <v>0</v>
          </cell>
          <cell r="V294">
            <v>0</v>
          </cell>
          <cell r="Z294">
            <v>0</v>
          </cell>
          <cell r="AG294">
            <v>0</v>
          </cell>
        </row>
        <row r="295">
          <cell r="S295">
            <v>0</v>
          </cell>
          <cell r="V295">
            <v>0</v>
          </cell>
          <cell r="Z295">
            <v>0</v>
          </cell>
          <cell r="AG295">
            <v>0</v>
          </cell>
        </row>
        <row r="296">
          <cell r="S296">
            <v>0</v>
          </cell>
          <cell r="V296">
            <v>0</v>
          </cell>
          <cell r="Z296">
            <v>0</v>
          </cell>
          <cell r="AC296">
            <v>80139.81</v>
          </cell>
          <cell r="AG296">
            <v>0</v>
          </cell>
        </row>
        <row r="297">
          <cell r="O297">
            <v>9779.15</v>
          </cell>
          <cell r="S297">
            <v>-1.4551915228366852E-11</v>
          </cell>
          <cell r="V297">
            <v>0</v>
          </cell>
          <cell r="Z297">
            <v>0</v>
          </cell>
          <cell r="AG297">
            <v>0</v>
          </cell>
        </row>
        <row r="298">
          <cell r="S298">
            <v>0</v>
          </cell>
          <cell r="V298">
            <v>0</v>
          </cell>
          <cell r="Z298">
            <v>0</v>
          </cell>
          <cell r="AG298">
            <v>0</v>
          </cell>
        </row>
        <row r="299">
          <cell r="S299">
            <v>0</v>
          </cell>
          <cell r="V299">
            <v>0</v>
          </cell>
          <cell r="Z299">
            <v>0</v>
          </cell>
          <cell r="AG299">
            <v>0</v>
          </cell>
        </row>
        <row r="300">
          <cell r="S300">
            <v>0</v>
          </cell>
          <cell r="V300">
            <v>0</v>
          </cell>
          <cell r="Z300">
            <v>0</v>
          </cell>
          <cell r="AG300">
            <v>0</v>
          </cell>
        </row>
        <row r="301">
          <cell r="S301">
            <v>0</v>
          </cell>
          <cell r="V301">
            <v>0</v>
          </cell>
          <cell r="Z301">
            <v>0</v>
          </cell>
          <cell r="AG301">
            <v>0</v>
          </cell>
        </row>
        <row r="302">
          <cell r="S302">
            <v>0</v>
          </cell>
          <cell r="V302">
            <v>0</v>
          </cell>
          <cell r="Z302">
            <v>0</v>
          </cell>
          <cell r="AG302">
            <v>0</v>
          </cell>
        </row>
        <row r="303">
          <cell r="S303">
            <v>0</v>
          </cell>
          <cell r="V303">
            <v>0</v>
          </cell>
          <cell r="Z303">
            <v>0</v>
          </cell>
          <cell r="AG303">
            <v>0</v>
          </cell>
        </row>
        <row r="304">
          <cell r="S304">
            <v>0</v>
          </cell>
          <cell r="V304">
            <v>0</v>
          </cell>
          <cell r="Z304">
            <v>0</v>
          </cell>
          <cell r="AG304">
            <v>0</v>
          </cell>
        </row>
        <row r="305">
          <cell r="S305">
            <v>0</v>
          </cell>
          <cell r="V305">
            <v>0</v>
          </cell>
          <cell r="Z305">
            <v>0</v>
          </cell>
          <cell r="AG305">
            <v>0</v>
          </cell>
        </row>
        <row r="309">
          <cell r="S309">
            <v>0</v>
          </cell>
          <cell r="V309">
            <v>0</v>
          </cell>
          <cell r="Z309">
            <v>0</v>
          </cell>
          <cell r="AG309">
            <v>0</v>
          </cell>
        </row>
        <row r="310">
          <cell r="S310">
            <v>0</v>
          </cell>
          <cell r="V310">
            <v>0</v>
          </cell>
          <cell r="Z310">
            <v>0</v>
          </cell>
          <cell r="AG310">
            <v>0</v>
          </cell>
        </row>
        <row r="311">
          <cell r="S311">
            <v>0</v>
          </cell>
          <cell r="V311">
            <v>0</v>
          </cell>
          <cell r="Z311">
            <v>0</v>
          </cell>
          <cell r="AG311">
            <v>0</v>
          </cell>
        </row>
        <row r="312">
          <cell r="S312">
            <v>0</v>
          </cell>
          <cell r="V312">
            <v>0</v>
          </cell>
          <cell r="Z312">
            <v>0</v>
          </cell>
          <cell r="AG312">
            <v>0</v>
          </cell>
        </row>
        <row r="313">
          <cell r="S313">
            <v>0</v>
          </cell>
          <cell r="V313">
            <v>0</v>
          </cell>
          <cell r="Z313">
            <v>0</v>
          </cell>
          <cell r="AG313">
            <v>0</v>
          </cell>
        </row>
        <row r="314">
          <cell r="S314">
            <v>0</v>
          </cell>
          <cell r="V314">
            <v>0</v>
          </cell>
          <cell r="Z314">
            <v>0</v>
          </cell>
          <cell r="AG314">
            <v>0</v>
          </cell>
        </row>
        <row r="315">
          <cell r="S315">
            <v>0</v>
          </cell>
          <cell r="V315">
            <v>0</v>
          </cell>
          <cell r="Z315">
            <v>0</v>
          </cell>
          <cell r="AG315">
            <v>0</v>
          </cell>
        </row>
        <row r="316">
          <cell r="S316">
            <v>0</v>
          </cell>
          <cell r="V316">
            <v>0</v>
          </cell>
          <cell r="Z316">
            <v>0</v>
          </cell>
          <cell r="AG316">
            <v>0</v>
          </cell>
        </row>
        <row r="317">
          <cell r="S317">
            <v>0</v>
          </cell>
          <cell r="V317">
            <v>0</v>
          </cell>
          <cell r="Z317">
            <v>0</v>
          </cell>
          <cell r="AG317">
            <v>0</v>
          </cell>
        </row>
        <row r="318">
          <cell r="S318">
            <v>0</v>
          </cell>
          <cell r="V318">
            <v>0</v>
          </cell>
          <cell r="Z318">
            <v>0</v>
          </cell>
          <cell r="AG318">
            <v>0</v>
          </cell>
        </row>
        <row r="319">
          <cell r="S319">
            <v>0</v>
          </cell>
          <cell r="V319">
            <v>0</v>
          </cell>
          <cell r="Z319">
            <v>0</v>
          </cell>
          <cell r="AG319">
            <v>0</v>
          </cell>
        </row>
        <row r="320">
          <cell r="S320">
            <v>0</v>
          </cell>
          <cell r="V320">
            <v>0</v>
          </cell>
          <cell r="Z320">
            <v>0</v>
          </cell>
          <cell r="AG320">
            <v>0</v>
          </cell>
        </row>
        <row r="321">
          <cell r="S321">
            <v>0</v>
          </cell>
          <cell r="V321">
            <v>0</v>
          </cell>
          <cell r="Z321">
            <v>0</v>
          </cell>
          <cell r="AG321">
            <v>0</v>
          </cell>
        </row>
        <row r="322"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Z322">
            <v>0</v>
          </cell>
          <cell r="AA322">
            <v>0</v>
          </cell>
          <cell r="AG322">
            <v>0</v>
          </cell>
          <cell r="AH322">
            <v>0</v>
          </cell>
        </row>
        <row r="323">
          <cell r="S323">
            <v>0</v>
          </cell>
          <cell r="V323">
            <v>0</v>
          </cell>
          <cell r="Z323">
            <v>0</v>
          </cell>
          <cell r="AG323">
            <v>0</v>
          </cell>
        </row>
        <row r="324">
          <cell r="S324">
            <v>0</v>
          </cell>
          <cell r="V324">
            <v>0</v>
          </cell>
          <cell r="Z324">
            <v>0</v>
          </cell>
          <cell r="AG324">
            <v>0</v>
          </cell>
        </row>
        <row r="325">
          <cell r="S325">
            <v>0</v>
          </cell>
          <cell r="V325">
            <v>0</v>
          </cell>
          <cell r="Z325">
            <v>0</v>
          </cell>
          <cell r="AG325">
            <v>0</v>
          </cell>
        </row>
        <row r="326">
          <cell r="S326">
            <v>0</v>
          </cell>
          <cell r="V326">
            <v>0</v>
          </cell>
          <cell r="Z326">
            <v>0</v>
          </cell>
          <cell r="AG326">
            <v>0</v>
          </cell>
        </row>
        <row r="327"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Z327">
            <v>0</v>
          </cell>
          <cell r="AA327">
            <v>0</v>
          </cell>
          <cell r="AG327">
            <v>0</v>
          </cell>
          <cell r="AH327">
            <v>0</v>
          </cell>
        </row>
        <row r="328"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Z328">
            <v>0</v>
          </cell>
          <cell r="AA328">
            <v>0</v>
          </cell>
          <cell r="AG328">
            <v>0</v>
          </cell>
          <cell r="AH328">
            <v>0</v>
          </cell>
        </row>
        <row r="329"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Z329">
            <v>0</v>
          </cell>
          <cell r="AA329">
            <v>0</v>
          </cell>
          <cell r="AG329">
            <v>0</v>
          </cell>
          <cell r="AH329">
            <v>0</v>
          </cell>
        </row>
        <row r="330"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Z330">
            <v>0</v>
          </cell>
          <cell r="AA330">
            <v>0</v>
          </cell>
          <cell r="AG330">
            <v>0</v>
          </cell>
          <cell r="AH330">
            <v>0</v>
          </cell>
        </row>
        <row r="336">
          <cell r="P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Z336">
            <v>0</v>
          </cell>
          <cell r="AA336">
            <v>0</v>
          </cell>
          <cell r="AD336">
            <v>0</v>
          </cell>
          <cell r="AG336">
            <v>0</v>
          </cell>
          <cell r="AH336">
            <v>0</v>
          </cell>
        </row>
        <row r="337">
          <cell r="O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Z337">
            <v>0</v>
          </cell>
          <cell r="AA337">
            <v>0</v>
          </cell>
          <cell r="AC337">
            <v>0</v>
          </cell>
          <cell r="AG337">
            <v>0</v>
          </cell>
          <cell r="AH337">
            <v>0</v>
          </cell>
        </row>
        <row r="338">
          <cell r="S338">
            <v>0</v>
          </cell>
          <cell r="V338">
            <v>0</v>
          </cell>
          <cell r="Z338">
            <v>0</v>
          </cell>
          <cell r="AG338">
            <v>0</v>
          </cell>
        </row>
        <row r="339">
          <cell r="S339">
            <v>0</v>
          </cell>
          <cell r="V339">
            <v>0</v>
          </cell>
          <cell r="Z339">
            <v>0</v>
          </cell>
          <cell r="AG339">
            <v>0</v>
          </cell>
        </row>
        <row r="340">
          <cell r="S340">
            <v>0</v>
          </cell>
          <cell r="V340">
            <v>0</v>
          </cell>
          <cell r="Z340">
            <v>0</v>
          </cell>
          <cell r="AG340">
            <v>0</v>
          </cell>
        </row>
        <row r="341">
          <cell r="S341">
            <v>0</v>
          </cell>
          <cell r="V341">
            <v>0</v>
          </cell>
          <cell r="Z341">
            <v>0</v>
          </cell>
          <cell r="AG341">
            <v>0</v>
          </cell>
        </row>
        <row r="342">
          <cell r="S342">
            <v>0</v>
          </cell>
          <cell r="V342">
            <v>0</v>
          </cell>
          <cell r="Z342">
            <v>0</v>
          </cell>
          <cell r="AG342">
            <v>0</v>
          </cell>
        </row>
        <row r="343">
          <cell r="S343">
            <v>0</v>
          </cell>
          <cell r="V343">
            <v>0</v>
          </cell>
          <cell r="Z343">
            <v>0</v>
          </cell>
          <cell r="AG343">
            <v>0</v>
          </cell>
        </row>
        <row r="344">
          <cell r="S344">
            <v>0</v>
          </cell>
          <cell r="T344">
            <v>0</v>
          </cell>
          <cell r="V344">
            <v>0</v>
          </cell>
          <cell r="W344">
            <v>0</v>
          </cell>
          <cell r="Z344">
            <v>0</v>
          </cell>
          <cell r="AA344">
            <v>0</v>
          </cell>
          <cell r="AG344">
            <v>0</v>
          </cell>
          <cell r="AH344">
            <v>0</v>
          </cell>
        </row>
        <row r="345"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Z345">
            <v>0</v>
          </cell>
          <cell r="AA345">
            <v>0</v>
          </cell>
          <cell r="AG345">
            <v>0</v>
          </cell>
          <cell r="AH345">
            <v>0</v>
          </cell>
        </row>
        <row r="348">
          <cell r="S348">
            <v>0</v>
          </cell>
          <cell r="V348">
            <v>0</v>
          </cell>
          <cell r="Z348">
            <v>0</v>
          </cell>
          <cell r="AG348">
            <v>0</v>
          </cell>
        </row>
        <row r="349">
          <cell r="S349">
            <v>0</v>
          </cell>
          <cell r="V349">
            <v>0</v>
          </cell>
          <cell r="Z349">
            <v>0</v>
          </cell>
          <cell r="AG349">
            <v>0</v>
          </cell>
        </row>
        <row r="350">
          <cell r="S350">
            <v>0</v>
          </cell>
          <cell r="V350">
            <v>0</v>
          </cell>
          <cell r="Z350">
            <v>0</v>
          </cell>
          <cell r="AG350">
            <v>0</v>
          </cell>
        </row>
        <row r="351">
          <cell r="O351">
            <v>7194562.7699999996</v>
          </cell>
          <cell r="S351">
            <v>6595015.8799999999</v>
          </cell>
          <cell r="V351">
            <v>0</v>
          </cell>
          <cell r="Z351">
            <v>0</v>
          </cell>
          <cell r="AG351">
            <v>0</v>
          </cell>
        </row>
        <row r="352">
          <cell r="S352">
            <v>0</v>
          </cell>
          <cell r="V352">
            <v>0</v>
          </cell>
          <cell r="Z352">
            <v>0</v>
          </cell>
          <cell r="AG352">
            <v>0</v>
          </cell>
        </row>
        <row r="353">
          <cell r="S353">
            <v>0</v>
          </cell>
          <cell r="V353">
            <v>0</v>
          </cell>
          <cell r="Z353">
            <v>0</v>
          </cell>
          <cell r="AG353">
            <v>0</v>
          </cell>
        </row>
        <row r="354">
          <cell r="S354">
            <v>0</v>
          </cell>
          <cell r="V354">
            <v>0</v>
          </cell>
          <cell r="Z354">
            <v>0</v>
          </cell>
          <cell r="AG354">
            <v>0</v>
          </cell>
        </row>
        <row r="355">
          <cell r="S355">
            <v>0</v>
          </cell>
          <cell r="V355">
            <v>0</v>
          </cell>
          <cell r="Z355">
            <v>0</v>
          </cell>
          <cell r="AG355">
            <v>0</v>
          </cell>
        </row>
        <row r="356">
          <cell r="S356">
            <v>0</v>
          </cell>
          <cell r="V356">
            <v>0</v>
          </cell>
          <cell r="Z356">
            <v>0</v>
          </cell>
          <cell r="AG356">
            <v>0</v>
          </cell>
        </row>
        <row r="357">
          <cell r="S357">
            <v>0</v>
          </cell>
          <cell r="V357">
            <v>0</v>
          </cell>
          <cell r="Z357">
            <v>0</v>
          </cell>
          <cell r="AG357">
            <v>0</v>
          </cell>
        </row>
        <row r="358">
          <cell r="S358">
            <v>0</v>
          </cell>
          <cell r="V358">
            <v>0</v>
          </cell>
          <cell r="Z358">
            <v>0</v>
          </cell>
          <cell r="AG358">
            <v>0</v>
          </cell>
        </row>
        <row r="359">
          <cell r="S359">
            <v>0</v>
          </cell>
          <cell r="V359">
            <v>0</v>
          </cell>
          <cell r="Z359">
            <v>0</v>
          </cell>
          <cell r="AG359">
            <v>0</v>
          </cell>
        </row>
        <row r="364">
          <cell r="T364">
            <v>0</v>
          </cell>
          <cell r="W364">
            <v>0</v>
          </cell>
          <cell r="AA364">
            <v>0</v>
          </cell>
          <cell r="AH364">
            <v>0</v>
          </cell>
        </row>
        <row r="365">
          <cell r="T365">
            <v>0</v>
          </cell>
          <cell r="W365">
            <v>0</v>
          </cell>
          <cell r="AA365">
            <v>0</v>
          </cell>
          <cell r="AH365">
            <v>0</v>
          </cell>
        </row>
        <row r="366">
          <cell r="T366">
            <v>0</v>
          </cell>
          <cell r="W366">
            <v>0</v>
          </cell>
          <cell r="AA366">
            <v>0</v>
          </cell>
          <cell r="AH366">
            <v>0</v>
          </cell>
        </row>
        <row r="367">
          <cell r="T367">
            <v>0</v>
          </cell>
          <cell r="W367">
            <v>0</v>
          </cell>
          <cell r="AA367">
            <v>0</v>
          </cell>
          <cell r="AH367">
            <v>0</v>
          </cell>
        </row>
        <row r="368">
          <cell r="S368">
            <v>0</v>
          </cell>
          <cell r="V368">
            <v>0</v>
          </cell>
          <cell r="Z368">
            <v>0</v>
          </cell>
          <cell r="AG368">
            <v>0</v>
          </cell>
        </row>
        <row r="369">
          <cell r="S369">
            <v>0</v>
          </cell>
          <cell r="V369">
            <v>0</v>
          </cell>
          <cell r="Z369">
            <v>0</v>
          </cell>
          <cell r="AG369">
            <v>0</v>
          </cell>
        </row>
        <row r="370">
          <cell r="S370">
            <v>0</v>
          </cell>
          <cell r="V370">
            <v>0</v>
          </cell>
          <cell r="Z370">
            <v>0</v>
          </cell>
          <cell r="AG370">
            <v>0</v>
          </cell>
        </row>
        <row r="371">
          <cell r="S371">
            <v>0</v>
          </cell>
          <cell r="V371">
            <v>0</v>
          </cell>
          <cell r="Z371">
            <v>0</v>
          </cell>
          <cell r="AG371">
            <v>0</v>
          </cell>
        </row>
        <row r="372">
          <cell r="S372">
            <v>0</v>
          </cell>
          <cell r="V372">
            <v>0</v>
          </cell>
          <cell r="Z372">
            <v>0</v>
          </cell>
          <cell r="AG372">
            <v>0</v>
          </cell>
        </row>
        <row r="373">
          <cell r="S373">
            <v>0</v>
          </cell>
          <cell r="V373">
            <v>0</v>
          </cell>
          <cell r="Z373">
            <v>0</v>
          </cell>
          <cell r="AG373">
            <v>0</v>
          </cell>
        </row>
        <row r="374">
          <cell r="S374">
            <v>0</v>
          </cell>
          <cell r="V374">
            <v>0</v>
          </cell>
          <cell r="Z374">
            <v>0</v>
          </cell>
          <cell r="AG374">
            <v>0</v>
          </cell>
        </row>
        <row r="375">
          <cell r="S375">
            <v>0</v>
          </cell>
          <cell r="V375">
            <v>0</v>
          </cell>
          <cell r="Z375">
            <v>0</v>
          </cell>
          <cell r="AG375">
            <v>0</v>
          </cell>
        </row>
        <row r="376">
          <cell r="S376">
            <v>0</v>
          </cell>
          <cell r="V376">
            <v>0</v>
          </cell>
          <cell r="Z376">
            <v>0</v>
          </cell>
          <cell r="AG376">
            <v>0</v>
          </cell>
        </row>
        <row r="380">
          <cell r="T380">
            <v>0</v>
          </cell>
          <cell r="W380">
            <v>0</v>
          </cell>
          <cell r="AA380">
            <v>0</v>
          </cell>
          <cell r="AH380">
            <v>0</v>
          </cell>
        </row>
        <row r="381">
          <cell r="T381">
            <v>0</v>
          </cell>
          <cell r="W381">
            <v>0</v>
          </cell>
          <cell r="AA381">
            <v>0</v>
          </cell>
          <cell r="AH381">
            <v>0</v>
          </cell>
        </row>
        <row r="382">
          <cell r="T382">
            <v>0</v>
          </cell>
          <cell r="W382">
            <v>0</v>
          </cell>
          <cell r="AA382">
            <v>0</v>
          </cell>
          <cell r="AH382">
            <v>0</v>
          </cell>
        </row>
        <row r="384">
          <cell r="S384">
            <v>2208978.7800000003</v>
          </cell>
          <cell r="T384">
            <v>0</v>
          </cell>
          <cell r="Z384">
            <v>21266.77</v>
          </cell>
          <cell r="AA384">
            <v>0</v>
          </cell>
          <cell r="AG384">
            <v>0</v>
          </cell>
          <cell r="AH384">
            <v>0</v>
          </cell>
        </row>
        <row r="385">
          <cell r="S385">
            <v>178848.53</v>
          </cell>
          <cell r="T385">
            <v>0</v>
          </cell>
          <cell r="Z385">
            <v>10974.77</v>
          </cell>
          <cell r="AA385">
            <v>0</v>
          </cell>
          <cell r="AG385">
            <v>0</v>
          </cell>
          <cell r="AH385">
            <v>0</v>
          </cell>
        </row>
        <row r="386">
          <cell r="S386">
            <v>23267.81</v>
          </cell>
          <cell r="T386">
            <v>0</v>
          </cell>
          <cell r="Z386">
            <v>0</v>
          </cell>
          <cell r="AA386">
            <v>0</v>
          </cell>
          <cell r="AG386">
            <v>0</v>
          </cell>
          <cell r="AH386">
            <v>0</v>
          </cell>
        </row>
        <row r="387">
          <cell r="S387">
            <v>423.56</v>
          </cell>
          <cell r="T387">
            <v>0</v>
          </cell>
          <cell r="Z387">
            <v>0</v>
          </cell>
          <cell r="AA387">
            <v>0</v>
          </cell>
          <cell r="AG387">
            <v>0</v>
          </cell>
          <cell r="AH387">
            <v>0</v>
          </cell>
        </row>
        <row r="388">
          <cell r="S388">
            <v>735</v>
          </cell>
          <cell r="T388">
            <v>0</v>
          </cell>
          <cell r="Z388">
            <v>1570.56</v>
          </cell>
          <cell r="AA388">
            <v>0</v>
          </cell>
          <cell r="AG388">
            <v>0</v>
          </cell>
          <cell r="AH388">
            <v>0</v>
          </cell>
        </row>
        <row r="389">
          <cell r="S389">
            <v>317097.5</v>
          </cell>
          <cell r="T389">
            <v>0</v>
          </cell>
          <cell r="Z389">
            <v>0</v>
          </cell>
          <cell r="AA389">
            <v>0</v>
          </cell>
          <cell r="AG389">
            <v>0</v>
          </cell>
          <cell r="AH389">
            <v>0</v>
          </cell>
        </row>
        <row r="390">
          <cell r="S390">
            <v>3714.25</v>
          </cell>
          <cell r="T390">
            <v>0</v>
          </cell>
          <cell r="Z390">
            <v>0</v>
          </cell>
          <cell r="AA390">
            <v>0</v>
          </cell>
          <cell r="AG390">
            <v>0</v>
          </cell>
          <cell r="AH390">
            <v>0</v>
          </cell>
        </row>
        <row r="391">
          <cell r="S391">
            <v>425436.57</v>
          </cell>
          <cell r="T391">
            <v>0</v>
          </cell>
          <cell r="Z391">
            <v>44226.83</v>
          </cell>
          <cell r="AA391">
            <v>0</v>
          </cell>
          <cell r="AG391">
            <v>0</v>
          </cell>
          <cell r="AH391">
            <v>0</v>
          </cell>
        </row>
        <row r="392">
          <cell r="S392">
            <v>54958.41</v>
          </cell>
          <cell r="T392">
            <v>0</v>
          </cell>
          <cell r="Z392">
            <v>0</v>
          </cell>
          <cell r="AA392">
            <v>0</v>
          </cell>
          <cell r="AG392">
            <v>0</v>
          </cell>
          <cell r="AH392">
            <v>0</v>
          </cell>
        </row>
        <row r="393">
          <cell r="S393">
            <v>3303368.55</v>
          </cell>
          <cell r="T393">
            <v>0</v>
          </cell>
          <cell r="Z393">
            <v>475330.69</v>
          </cell>
          <cell r="AA393">
            <v>0</v>
          </cell>
          <cell r="AG393">
            <v>0</v>
          </cell>
          <cell r="AH393">
            <v>0</v>
          </cell>
        </row>
        <row r="394">
          <cell r="S394">
            <v>678812.94</v>
          </cell>
          <cell r="T394">
            <v>0</v>
          </cell>
          <cell r="Z394">
            <v>180536.63</v>
          </cell>
          <cell r="AA394">
            <v>0</v>
          </cell>
          <cell r="AG394">
            <v>0</v>
          </cell>
          <cell r="AH394">
            <v>0</v>
          </cell>
        </row>
        <row r="395">
          <cell r="S395">
            <v>38000.39</v>
          </cell>
          <cell r="T395">
            <v>0</v>
          </cell>
          <cell r="Z395">
            <v>8517.2000000000007</v>
          </cell>
          <cell r="AA395">
            <v>0</v>
          </cell>
          <cell r="AG395">
            <v>0</v>
          </cell>
          <cell r="AH395">
            <v>0</v>
          </cell>
        </row>
        <row r="396">
          <cell r="S396">
            <v>662947.87</v>
          </cell>
          <cell r="T396">
            <v>0</v>
          </cell>
          <cell r="Z396">
            <v>3744</v>
          </cell>
          <cell r="AA396">
            <v>0</v>
          </cell>
          <cell r="AG396">
            <v>0</v>
          </cell>
          <cell r="AH396">
            <v>0</v>
          </cell>
        </row>
        <row r="397">
          <cell r="S397">
            <v>74571.3</v>
          </cell>
          <cell r="T397">
            <v>0</v>
          </cell>
          <cell r="Z397">
            <v>285181.8</v>
          </cell>
          <cell r="AA397">
            <v>0</v>
          </cell>
          <cell r="AG397">
            <v>0</v>
          </cell>
          <cell r="AH397">
            <v>0</v>
          </cell>
        </row>
        <row r="398">
          <cell r="S398">
            <v>599387.79</v>
          </cell>
          <cell r="T398">
            <v>0</v>
          </cell>
          <cell r="Z398">
            <v>11968.27</v>
          </cell>
          <cell r="AA398">
            <v>0</v>
          </cell>
          <cell r="AG398">
            <v>0</v>
          </cell>
          <cell r="AH398">
            <v>0</v>
          </cell>
        </row>
        <row r="399">
          <cell r="S399">
            <v>72265.89</v>
          </cell>
          <cell r="T399">
            <v>0</v>
          </cell>
          <cell r="Z399">
            <v>0</v>
          </cell>
          <cell r="AA399">
            <v>0</v>
          </cell>
          <cell r="AG399">
            <v>0</v>
          </cell>
          <cell r="AH399">
            <v>0</v>
          </cell>
        </row>
        <row r="400">
          <cell r="S400">
            <v>41626.160000000003</v>
          </cell>
          <cell r="T400">
            <v>0</v>
          </cell>
          <cell r="Z400">
            <v>1463674.4</v>
          </cell>
          <cell r="AA400">
            <v>0</v>
          </cell>
          <cell r="AG400">
            <v>0</v>
          </cell>
          <cell r="AH400">
            <v>0</v>
          </cell>
        </row>
        <row r="401">
          <cell r="S401">
            <v>8077315.3700000001</v>
          </cell>
          <cell r="T401">
            <v>0</v>
          </cell>
          <cell r="Z401">
            <v>6344807.4199999999</v>
          </cell>
          <cell r="AA401">
            <v>0</v>
          </cell>
          <cell r="AG401">
            <v>0</v>
          </cell>
          <cell r="AH401">
            <v>0</v>
          </cell>
        </row>
        <row r="402">
          <cell r="S402">
            <v>5967716.8499999996</v>
          </cell>
          <cell r="T402">
            <v>0</v>
          </cell>
          <cell r="Z402">
            <v>0</v>
          </cell>
          <cell r="AA402">
            <v>0</v>
          </cell>
          <cell r="AG402">
            <v>0</v>
          </cell>
          <cell r="AH402">
            <v>0</v>
          </cell>
        </row>
        <row r="403">
          <cell r="S403">
            <v>0</v>
          </cell>
          <cell r="T403">
            <v>0</v>
          </cell>
          <cell r="Z403">
            <v>0</v>
          </cell>
          <cell r="AA403">
            <v>0</v>
          </cell>
          <cell r="AG403">
            <v>0</v>
          </cell>
          <cell r="AH403">
            <v>0</v>
          </cell>
        </row>
        <row r="404">
          <cell r="S404">
            <v>814585.16</v>
          </cell>
          <cell r="T404">
            <v>0</v>
          </cell>
          <cell r="Z404">
            <v>0</v>
          </cell>
          <cell r="AA404">
            <v>0</v>
          </cell>
          <cell r="AG404">
            <v>0</v>
          </cell>
          <cell r="AH404">
            <v>0</v>
          </cell>
        </row>
        <row r="405">
          <cell r="S405">
            <v>5611647</v>
          </cell>
          <cell r="T405">
            <v>0</v>
          </cell>
          <cell r="Z405">
            <v>0</v>
          </cell>
          <cell r="AA405">
            <v>0</v>
          </cell>
          <cell r="AG405">
            <v>0</v>
          </cell>
          <cell r="AH405">
            <v>0</v>
          </cell>
        </row>
        <row r="406">
          <cell r="S406">
            <v>2051278.97</v>
          </cell>
          <cell r="T406">
            <v>0</v>
          </cell>
          <cell r="Z406">
            <v>0</v>
          </cell>
          <cell r="AA406">
            <v>0</v>
          </cell>
          <cell r="AG406">
            <v>0</v>
          </cell>
          <cell r="AH406">
            <v>0</v>
          </cell>
        </row>
        <row r="407">
          <cell r="S407">
            <v>103784.17</v>
          </cell>
          <cell r="T407">
            <v>0</v>
          </cell>
          <cell r="Z407">
            <v>0</v>
          </cell>
          <cell r="AA407">
            <v>0</v>
          </cell>
          <cell r="AG407">
            <v>0</v>
          </cell>
          <cell r="AH407">
            <v>0</v>
          </cell>
        </row>
        <row r="408">
          <cell r="S408">
            <v>0</v>
          </cell>
          <cell r="T408">
            <v>0</v>
          </cell>
          <cell r="Z408">
            <v>0</v>
          </cell>
          <cell r="AA408">
            <v>0</v>
          </cell>
          <cell r="AG408">
            <v>3493422.24</v>
          </cell>
          <cell r="AH408">
            <v>0</v>
          </cell>
        </row>
        <row r="409">
          <cell r="S409">
            <v>33711.699999999997</v>
          </cell>
          <cell r="T409">
            <v>0</v>
          </cell>
          <cell r="Z409">
            <v>0</v>
          </cell>
          <cell r="AA409">
            <v>0</v>
          </cell>
          <cell r="AG409">
            <v>0</v>
          </cell>
          <cell r="AH409">
            <v>0</v>
          </cell>
        </row>
        <row r="410">
          <cell r="S410">
            <v>18407614.699999999</v>
          </cell>
          <cell r="T410">
            <v>0</v>
          </cell>
          <cell r="Z410">
            <v>4180363.8699999996</v>
          </cell>
          <cell r="AA410">
            <v>0</v>
          </cell>
          <cell r="AG410">
            <v>0</v>
          </cell>
          <cell r="AH410">
            <v>0</v>
          </cell>
        </row>
        <row r="411">
          <cell r="S411">
            <v>4385509.95</v>
          </cell>
          <cell r="T411">
            <v>0</v>
          </cell>
          <cell r="Z411">
            <v>825987.53</v>
          </cell>
          <cell r="AA411">
            <v>0</v>
          </cell>
          <cell r="AG411">
            <v>0</v>
          </cell>
          <cell r="AH411">
            <v>0</v>
          </cell>
        </row>
        <row r="412">
          <cell r="S412">
            <v>1203755.75</v>
          </cell>
          <cell r="T412">
            <v>0</v>
          </cell>
          <cell r="Z412">
            <v>4703.9699999999993</v>
          </cell>
          <cell r="AA412">
            <v>0</v>
          </cell>
          <cell r="AG412">
            <v>0</v>
          </cell>
          <cell r="AH412">
            <v>0</v>
          </cell>
        </row>
        <row r="413">
          <cell r="S413">
            <v>347146.84</v>
          </cell>
          <cell r="T413">
            <v>0</v>
          </cell>
          <cell r="Z413">
            <v>316212.41000000003</v>
          </cell>
          <cell r="AA413">
            <v>0</v>
          </cell>
          <cell r="AG413">
            <v>0</v>
          </cell>
          <cell r="AH413">
            <v>0</v>
          </cell>
        </row>
        <row r="414">
          <cell r="S414">
            <v>0</v>
          </cell>
          <cell r="T414">
            <v>0</v>
          </cell>
          <cell r="Z414">
            <v>0</v>
          </cell>
          <cell r="AA414">
            <v>0</v>
          </cell>
          <cell r="AG414">
            <v>0</v>
          </cell>
          <cell r="AH414">
            <v>0</v>
          </cell>
        </row>
        <row r="415">
          <cell r="S415">
            <v>3135823.7</v>
          </cell>
          <cell r="T415">
            <v>0</v>
          </cell>
          <cell r="Z415">
            <v>381489.50000000006</v>
          </cell>
          <cell r="AA415">
            <v>0</v>
          </cell>
          <cell r="AG415">
            <v>0</v>
          </cell>
          <cell r="AH415">
            <v>0</v>
          </cell>
        </row>
        <row r="416">
          <cell r="S416">
            <v>0</v>
          </cell>
          <cell r="T416">
            <v>2593906</v>
          </cell>
          <cell r="Z416">
            <v>0</v>
          </cell>
          <cell r="AA416">
            <v>542512.35</v>
          </cell>
          <cell r="AG416">
            <v>0</v>
          </cell>
          <cell r="AH416">
            <v>0</v>
          </cell>
        </row>
        <row r="417">
          <cell r="S417">
            <v>125325.84</v>
          </cell>
          <cell r="T417">
            <v>0</v>
          </cell>
          <cell r="Z417">
            <v>0</v>
          </cell>
          <cell r="AA417">
            <v>0</v>
          </cell>
          <cell r="AG417">
            <v>0</v>
          </cell>
          <cell r="AH417">
            <v>0</v>
          </cell>
        </row>
        <row r="418">
          <cell r="S418">
            <v>4260080.6500000004</v>
          </cell>
          <cell r="T418">
            <v>0</v>
          </cell>
          <cell r="Z418">
            <v>825064.94000000006</v>
          </cell>
          <cell r="AA418">
            <v>0</v>
          </cell>
          <cell r="AG418">
            <v>0</v>
          </cell>
          <cell r="AH418">
            <v>0</v>
          </cell>
        </row>
        <row r="419">
          <cell r="S419">
            <v>1719418.05</v>
          </cell>
          <cell r="T419">
            <v>0</v>
          </cell>
          <cell r="Z419">
            <v>334183.16000000003</v>
          </cell>
          <cell r="AA419">
            <v>0</v>
          </cell>
          <cell r="AG419">
            <v>0</v>
          </cell>
          <cell r="AH419">
            <v>0</v>
          </cell>
        </row>
        <row r="420">
          <cell r="S420">
            <v>0</v>
          </cell>
          <cell r="T420">
            <v>0</v>
          </cell>
          <cell r="Z420">
            <v>0</v>
          </cell>
          <cell r="AA420">
            <v>0</v>
          </cell>
          <cell r="AG420">
            <v>0</v>
          </cell>
          <cell r="AH420">
            <v>0</v>
          </cell>
        </row>
        <row r="421">
          <cell r="S421">
            <v>908752.81</v>
          </cell>
          <cell r="T421">
            <v>0</v>
          </cell>
          <cell r="Z421">
            <v>198609.57000000004</v>
          </cell>
          <cell r="AA421">
            <v>0</v>
          </cell>
          <cell r="AG421">
            <v>0</v>
          </cell>
          <cell r="AH421">
            <v>0</v>
          </cell>
        </row>
        <row r="422">
          <cell r="S422">
            <v>0</v>
          </cell>
          <cell r="T422">
            <v>0</v>
          </cell>
          <cell r="Z422">
            <v>0</v>
          </cell>
          <cell r="AA422">
            <v>0</v>
          </cell>
          <cell r="AG422">
            <v>0</v>
          </cell>
          <cell r="AH422">
            <v>0</v>
          </cell>
        </row>
        <row r="423">
          <cell r="S423">
            <v>0</v>
          </cell>
          <cell r="T423">
            <v>0</v>
          </cell>
          <cell r="Z423">
            <v>0</v>
          </cell>
          <cell r="AA423">
            <v>0</v>
          </cell>
          <cell r="AG423">
            <v>0</v>
          </cell>
          <cell r="AH423">
            <v>0</v>
          </cell>
        </row>
        <row r="424">
          <cell r="S424">
            <v>0</v>
          </cell>
          <cell r="T424">
            <v>0</v>
          </cell>
          <cell r="Z424">
            <v>0</v>
          </cell>
          <cell r="AA424">
            <v>0</v>
          </cell>
          <cell r="AG424">
            <v>0</v>
          </cell>
          <cell r="AH424">
            <v>0</v>
          </cell>
        </row>
        <row r="425">
          <cell r="S425">
            <v>62218.6</v>
          </cell>
          <cell r="T425">
            <v>0</v>
          </cell>
          <cell r="Z425">
            <v>420</v>
          </cell>
          <cell r="AA425">
            <v>0</v>
          </cell>
          <cell r="AG425">
            <v>0</v>
          </cell>
          <cell r="AH425">
            <v>0</v>
          </cell>
        </row>
        <row r="426">
          <cell r="S426">
            <v>368052.85</v>
          </cell>
          <cell r="T426">
            <v>0</v>
          </cell>
          <cell r="Z426">
            <v>0</v>
          </cell>
          <cell r="AA426">
            <v>0</v>
          </cell>
          <cell r="AG426">
            <v>0</v>
          </cell>
          <cell r="AH426">
            <v>0</v>
          </cell>
        </row>
        <row r="427">
          <cell r="S427">
            <v>111132.1</v>
          </cell>
          <cell r="T427">
            <v>0</v>
          </cell>
          <cell r="Z427">
            <v>0</v>
          </cell>
          <cell r="AA427">
            <v>0</v>
          </cell>
          <cell r="AG427">
            <v>0</v>
          </cell>
          <cell r="AH427">
            <v>0</v>
          </cell>
        </row>
        <row r="428">
          <cell r="S428">
            <v>498.42</v>
          </cell>
          <cell r="T428">
            <v>0</v>
          </cell>
          <cell r="Z428">
            <v>0</v>
          </cell>
          <cell r="AA428">
            <v>0</v>
          </cell>
          <cell r="AG428">
            <v>0</v>
          </cell>
          <cell r="AH428">
            <v>0</v>
          </cell>
        </row>
        <row r="429">
          <cell r="S429">
            <v>45553.68</v>
          </cell>
          <cell r="T429">
            <v>0</v>
          </cell>
          <cell r="Z429">
            <v>0</v>
          </cell>
          <cell r="AA429">
            <v>0</v>
          </cell>
          <cell r="AG429">
            <v>0</v>
          </cell>
          <cell r="AH429">
            <v>0</v>
          </cell>
        </row>
        <row r="430">
          <cell r="S430">
            <v>0</v>
          </cell>
          <cell r="T430">
            <v>0</v>
          </cell>
          <cell r="Z430">
            <v>0</v>
          </cell>
          <cell r="AA430">
            <v>0</v>
          </cell>
          <cell r="AG430">
            <v>0</v>
          </cell>
          <cell r="AH430">
            <v>0</v>
          </cell>
        </row>
        <row r="431">
          <cell r="S431">
            <v>0</v>
          </cell>
          <cell r="T431">
            <v>0</v>
          </cell>
          <cell r="Z431">
            <v>0</v>
          </cell>
          <cell r="AA431">
            <v>0</v>
          </cell>
          <cell r="AG431">
            <v>0</v>
          </cell>
          <cell r="AH431">
            <v>0</v>
          </cell>
        </row>
        <row r="432">
          <cell r="S432">
            <v>0</v>
          </cell>
          <cell r="T432">
            <v>0</v>
          </cell>
          <cell r="Z432">
            <v>0</v>
          </cell>
          <cell r="AA432">
            <v>0</v>
          </cell>
          <cell r="AG432">
            <v>0</v>
          </cell>
          <cell r="AH432">
            <v>0</v>
          </cell>
        </row>
        <row r="433">
          <cell r="S433">
            <v>369038</v>
          </cell>
          <cell r="T433">
            <v>0</v>
          </cell>
          <cell r="Z433">
            <v>1972.8</v>
          </cell>
          <cell r="AA433">
            <v>0</v>
          </cell>
          <cell r="AG433">
            <v>0</v>
          </cell>
          <cell r="AH433">
            <v>0</v>
          </cell>
        </row>
        <row r="434">
          <cell r="S434">
            <v>11745</v>
          </cell>
          <cell r="T434">
            <v>0</v>
          </cell>
          <cell r="Z434">
            <v>0</v>
          </cell>
          <cell r="AA434">
            <v>0</v>
          </cell>
          <cell r="AG434">
            <v>0</v>
          </cell>
          <cell r="AH434">
            <v>0</v>
          </cell>
        </row>
        <row r="435">
          <cell r="S435">
            <v>0</v>
          </cell>
          <cell r="T435">
            <v>0</v>
          </cell>
          <cell r="Z435">
            <v>0</v>
          </cell>
          <cell r="AA435">
            <v>0</v>
          </cell>
          <cell r="AG435">
            <v>0</v>
          </cell>
          <cell r="AH435">
            <v>0</v>
          </cell>
        </row>
        <row r="436">
          <cell r="S436">
            <v>0</v>
          </cell>
          <cell r="T436">
            <v>0</v>
          </cell>
          <cell r="Z436">
            <v>0</v>
          </cell>
          <cell r="AA436">
            <v>0</v>
          </cell>
          <cell r="AG436">
            <v>0</v>
          </cell>
          <cell r="AH436">
            <v>0</v>
          </cell>
        </row>
        <row r="437">
          <cell r="S437">
            <v>750304.34</v>
          </cell>
          <cell r="T437">
            <v>0</v>
          </cell>
          <cell r="Z437">
            <v>0</v>
          </cell>
          <cell r="AA437">
            <v>0</v>
          </cell>
          <cell r="AG437">
            <v>0</v>
          </cell>
          <cell r="AH437">
            <v>0</v>
          </cell>
        </row>
        <row r="438">
          <cell r="S438">
            <v>0</v>
          </cell>
          <cell r="T438">
            <v>0</v>
          </cell>
          <cell r="Z438">
            <v>4284438.79</v>
          </cell>
          <cell r="AA438">
            <v>0</v>
          </cell>
          <cell r="AG438">
            <v>0</v>
          </cell>
          <cell r="AH438">
            <v>0</v>
          </cell>
        </row>
        <row r="439">
          <cell r="S439">
            <v>0</v>
          </cell>
          <cell r="T439">
            <v>0</v>
          </cell>
          <cell r="Z439">
            <v>0</v>
          </cell>
          <cell r="AA439">
            <v>0</v>
          </cell>
          <cell r="AG439">
            <v>0</v>
          </cell>
          <cell r="AH439">
            <v>0</v>
          </cell>
        </row>
        <row r="440">
          <cell r="S440">
            <v>0</v>
          </cell>
          <cell r="T440">
            <v>0</v>
          </cell>
          <cell r="Z440">
            <v>0</v>
          </cell>
          <cell r="AA440">
            <v>0</v>
          </cell>
          <cell r="AG440">
            <v>0</v>
          </cell>
          <cell r="AH440">
            <v>0</v>
          </cell>
        </row>
        <row r="441">
          <cell r="S441">
            <v>2291.98</v>
          </cell>
          <cell r="T441">
            <v>0</v>
          </cell>
          <cell r="Z441">
            <v>0</v>
          </cell>
          <cell r="AA441">
            <v>0</v>
          </cell>
          <cell r="AG441">
            <v>0</v>
          </cell>
          <cell r="AH441">
            <v>0</v>
          </cell>
        </row>
        <row r="442">
          <cell r="S442">
            <v>0</v>
          </cell>
          <cell r="T442">
            <v>0</v>
          </cell>
          <cell r="Z442">
            <v>0</v>
          </cell>
          <cell r="AA442">
            <v>0</v>
          </cell>
          <cell r="AG442">
            <v>0</v>
          </cell>
          <cell r="AH442">
            <v>0</v>
          </cell>
        </row>
        <row r="443">
          <cell r="S443">
            <v>0</v>
          </cell>
          <cell r="T443">
            <v>0</v>
          </cell>
          <cell r="Z443">
            <v>0</v>
          </cell>
          <cell r="AA443">
            <v>0</v>
          </cell>
          <cell r="AG443">
            <v>0</v>
          </cell>
          <cell r="AH443">
            <v>0</v>
          </cell>
        </row>
        <row r="444">
          <cell r="S444">
            <v>0</v>
          </cell>
          <cell r="T444">
            <v>0</v>
          </cell>
          <cell r="Z444">
            <v>0</v>
          </cell>
          <cell r="AA444">
            <v>0</v>
          </cell>
          <cell r="AG444">
            <v>0</v>
          </cell>
          <cell r="AH444">
            <v>0</v>
          </cell>
        </row>
        <row r="445">
          <cell r="S445">
            <v>172787.65</v>
          </cell>
          <cell r="T445">
            <v>0</v>
          </cell>
          <cell r="Z445">
            <v>0</v>
          </cell>
          <cell r="AA445">
            <v>0</v>
          </cell>
          <cell r="AG445">
            <v>0</v>
          </cell>
          <cell r="AH445">
            <v>0</v>
          </cell>
        </row>
        <row r="446">
          <cell r="S446">
            <v>0</v>
          </cell>
          <cell r="T446">
            <v>0</v>
          </cell>
          <cell r="Z446">
            <v>0</v>
          </cell>
          <cell r="AA446">
            <v>0</v>
          </cell>
          <cell r="AG446">
            <v>0</v>
          </cell>
          <cell r="AH446">
            <v>0</v>
          </cell>
        </row>
        <row r="447">
          <cell r="S447">
            <v>699450.34</v>
          </cell>
          <cell r="T447">
            <v>0</v>
          </cell>
          <cell r="Z447">
            <v>0</v>
          </cell>
          <cell r="AA447">
            <v>0</v>
          </cell>
          <cell r="AG447">
            <v>0</v>
          </cell>
          <cell r="AH447">
            <v>0</v>
          </cell>
        </row>
        <row r="448">
          <cell r="S448">
            <v>2808380.4</v>
          </cell>
          <cell r="T448">
            <v>0</v>
          </cell>
          <cell r="Z448">
            <v>0</v>
          </cell>
          <cell r="AA448">
            <v>0</v>
          </cell>
          <cell r="AG448">
            <v>0</v>
          </cell>
          <cell r="AH448">
            <v>0</v>
          </cell>
        </row>
        <row r="449">
          <cell r="S449">
            <v>0</v>
          </cell>
          <cell r="T449">
            <v>0</v>
          </cell>
          <cell r="Z449">
            <v>0</v>
          </cell>
          <cell r="AA449">
            <v>0</v>
          </cell>
          <cell r="AG449">
            <v>0</v>
          </cell>
          <cell r="AH449">
            <v>0</v>
          </cell>
        </row>
        <row r="450">
          <cell r="S450">
            <v>780629.54</v>
          </cell>
          <cell r="T450">
            <v>0</v>
          </cell>
          <cell r="Z450">
            <v>122080.69</v>
          </cell>
          <cell r="AA450">
            <v>0</v>
          </cell>
          <cell r="AG450">
            <v>0</v>
          </cell>
          <cell r="AH450">
            <v>0</v>
          </cell>
        </row>
        <row r="451">
          <cell r="S451">
            <v>635633.12</v>
          </cell>
          <cell r="T451">
            <v>0</v>
          </cell>
          <cell r="Z451">
            <v>119179.82</v>
          </cell>
          <cell r="AA451">
            <v>0</v>
          </cell>
          <cell r="AG451">
            <v>0</v>
          </cell>
          <cell r="AH451">
            <v>0</v>
          </cell>
        </row>
        <row r="452">
          <cell r="S452">
            <v>6694.51</v>
          </cell>
          <cell r="T452">
            <v>0</v>
          </cell>
          <cell r="Z452">
            <v>0</v>
          </cell>
          <cell r="AA452">
            <v>0</v>
          </cell>
          <cell r="AG452">
            <v>0</v>
          </cell>
          <cell r="AH452">
            <v>0</v>
          </cell>
        </row>
        <row r="453">
          <cell r="S453">
            <v>0</v>
          </cell>
          <cell r="T453">
            <v>0</v>
          </cell>
          <cell r="Z453">
            <v>0</v>
          </cell>
          <cell r="AA453">
            <v>0</v>
          </cell>
          <cell r="AG453">
            <v>0</v>
          </cell>
          <cell r="AH453">
            <v>0</v>
          </cell>
        </row>
        <row r="454">
          <cell r="S454">
            <v>0</v>
          </cell>
          <cell r="T454">
            <v>0</v>
          </cell>
          <cell r="Z454">
            <v>0</v>
          </cell>
          <cell r="AA454">
            <v>0</v>
          </cell>
          <cell r="AG454">
            <v>0</v>
          </cell>
          <cell r="AH454">
            <v>0</v>
          </cell>
        </row>
        <row r="455">
          <cell r="S455">
            <v>0</v>
          </cell>
          <cell r="T455">
            <v>0</v>
          </cell>
          <cell r="Z455">
            <v>0</v>
          </cell>
          <cell r="AA455">
            <v>0</v>
          </cell>
          <cell r="AG455">
            <v>0</v>
          </cell>
          <cell r="AH455">
            <v>0</v>
          </cell>
        </row>
        <row r="456">
          <cell r="S456">
            <v>0</v>
          </cell>
          <cell r="T456">
            <v>0</v>
          </cell>
          <cell r="Z456">
            <v>0</v>
          </cell>
          <cell r="AA456">
            <v>0</v>
          </cell>
          <cell r="AG456">
            <v>0</v>
          </cell>
          <cell r="AH456">
            <v>0</v>
          </cell>
        </row>
        <row r="457">
          <cell r="S457">
            <v>0</v>
          </cell>
          <cell r="T457">
            <v>0</v>
          </cell>
          <cell r="Z457">
            <v>0</v>
          </cell>
          <cell r="AA457">
            <v>0</v>
          </cell>
          <cell r="AG457">
            <v>0</v>
          </cell>
          <cell r="AH457">
            <v>0</v>
          </cell>
        </row>
        <row r="458">
          <cell r="S458">
            <v>0</v>
          </cell>
          <cell r="T458">
            <v>0</v>
          </cell>
          <cell r="Z458">
            <v>0</v>
          </cell>
          <cell r="AA458">
            <v>0</v>
          </cell>
          <cell r="AG458">
            <v>0</v>
          </cell>
          <cell r="AH458">
            <v>0</v>
          </cell>
        </row>
        <row r="459">
          <cell r="S459">
            <v>0</v>
          </cell>
          <cell r="T459">
            <v>0</v>
          </cell>
          <cell r="Z459">
            <v>0</v>
          </cell>
          <cell r="AA459">
            <v>0</v>
          </cell>
          <cell r="AG459">
            <v>0</v>
          </cell>
          <cell r="AH459">
            <v>0</v>
          </cell>
        </row>
        <row r="460">
          <cell r="S460">
            <v>0</v>
          </cell>
          <cell r="T460">
            <v>0</v>
          </cell>
          <cell r="Z460">
            <v>0</v>
          </cell>
          <cell r="AA460">
            <v>0</v>
          </cell>
          <cell r="AG460">
            <v>0</v>
          </cell>
          <cell r="AH460">
            <v>0</v>
          </cell>
        </row>
        <row r="461">
          <cell r="S461">
            <v>0</v>
          </cell>
          <cell r="T461">
            <v>0</v>
          </cell>
          <cell r="Z461">
            <v>0</v>
          </cell>
          <cell r="AA461">
            <v>0</v>
          </cell>
          <cell r="AG461">
            <v>0</v>
          </cell>
          <cell r="AH461">
            <v>0</v>
          </cell>
        </row>
        <row r="462">
          <cell r="S462">
            <v>0</v>
          </cell>
          <cell r="T462">
            <v>0</v>
          </cell>
          <cell r="Z462">
            <v>0</v>
          </cell>
          <cell r="AA462">
            <v>0</v>
          </cell>
          <cell r="AG462">
            <v>0</v>
          </cell>
          <cell r="AH462">
            <v>0</v>
          </cell>
        </row>
        <row r="463">
          <cell r="S463">
            <v>0</v>
          </cell>
          <cell r="T463">
            <v>0</v>
          </cell>
          <cell r="Z463">
            <v>0</v>
          </cell>
          <cell r="AA463">
            <v>0</v>
          </cell>
          <cell r="AG463">
            <v>0</v>
          </cell>
          <cell r="AH463">
            <v>0</v>
          </cell>
        </row>
        <row r="464">
          <cell r="S464">
            <v>0</v>
          </cell>
          <cell r="T464">
            <v>0</v>
          </cell>
          <cell r="Z464">
            <v>0</v>
          </cell>
          <cell r="AA464">
            <v>0</v>
          </cell>
          <cell r="AG464">
            <v>0</v>
          </cell>
          <cell r="AH464">
            <v>0</v>
          </cell>
        </row>
        <row r="465">
          <cell r="S465">
            <v>0</v>
          </cell>
          <cell r="T465">
            <v>0</v>
          </cell>
          <cell r="Z465">
            <v>0</v>
          </cell>
          <cell r="AA465">
            <v>0</v>
          </cell>
          <cell r="AG465">
            <v>0</v>
          </cell>
          <cell r="AH465">
            <v>0</v>
          </cell>
        </row>
        <row r="466">
          <cell r="S466">
            <v>0</v>
          </cell>
          <cell r="T466">
            <v>0</v>
          </cell>
          <cell r="Z466">
            <v>0</v>
          </cell>
          <cell r="AA466">
            <v>0</v>
          </cell>
          <cell r="AG466">
            <v>0</v>
          </cell>
          <cell r="AH466">
            <v>0</v>
          </cell>
        </row>
        <row r="467">
          <cell r="S467">
            <v>0</v>
          </cell>
          <cell r="T467">
            <v>0</v>
          </cell>
          <cell r="Z467">
            <v>0</v>
          </cell>
          <cell r="AA467">
            <v>0</v>
          </cell>
          <cell r="AG467">
            <v>0</v>
          </cell>
          <cell r="AH467">
            <v>0</v>
          </cell>
        </row>
        <row r="468">
          <cell r="S468">
            <v>0</v>
          </cell>
          <cell r="T468">
            <v>0</v>
          </cell>
          <cell r="Z468">
            <v>0</v>
          </cell>
          <cell r="AA468">
            <v>0</v>
          </cell>
          <cell r="AG468">
            <v>0</v>
          </cell>
          <cell r="AH468">
            <v>0</v>
          </cell>
        </row>
        <row r="469">
          <cell r="S469">
            <v>1760</v>
          </cell>
          <cell r="T469">
            <v>0</v>
          </cell>
          <cell r="Z469">
            <v>0</v>
          </cell>
          <cell r="AA469">
            <v>0</v>
          </cell>
          <cell r="AG469">
            <v>0</v>
          </cell>
          <cell r="AH469">
            <v>0</v>
          </cell>
        </row>
        <row r="470">
          <cell r="S470">
            <v>0</v>
          </cell>
          <cell r="T470">
            <v>0</v>
          </cell>
          <cell r="Z470">
            <v>0</v>
          </cell>
          <cell r="AA470">
            <v>0</v>
          </cell>
          <cell r="AG470">
            <v>0</v>
          </cell>
          <cell r="AH470">
            <v>0</v>
          </cell>
        </row>
        <row r="471">
          <cell r="S471">
            <v>0</v>
          </cell>
          <cell r="T471">
            <v>0</v>
          </cell>
          <cell r="Z471">
            <v>0</v>
          </cell>
          <cell r="AA471">
            <v>0</v>
          </cell>
          <cell r="AG471">
            <v>0</v>
          </cell>
          <cell r="AH471">
            <v>0</v>
          </cell>
        </row>
        <row r="472">
          <cell r="S472">
            <v>0</v>
          </cell>
          <cell r="T472">
            <v>0</v>
          </cell>
          <cell r="Z472">
            <v>0</v>
          </cell>
          <cell r="AA472">
            <v>0</v>
          </cell>
          <cell r="AG472">
            <v>0</v>
          </cell>
          <cell r="AH472">
            <v>0</v>
          </cell>
        </row>
        <row r="473">
          <cell r="S473">
            <v>0</v>
          </cell>
          <cell r="T473">
            <v>0</v>
          </cell>
          <cell r="Z473">
            <v>0</v>
          </cell>
          <cell r="AA473">
            <v>0</v>
          </cell>
          <cell r="AG473">
            <v>0</v>
          </cell>
          <cell r="AH473">
            <v>0</v>
          </cell>
        </row>
        <row r="474">
          <cell r="S474">
            <v>0</v>
          </cell>
          <cell r="T474">
            <v>0</v>
          </cell>
          <cell r="Z474">
            <v>0</v>
          </cell>
          <cell r="AA474">
            <v>0</v>
          </cell>
          <cell r="AG474">
            <v>0</v>
          </cell>
          <cell r="AH474">
            <v>0</v>
          </cell>
        </row>
        <row r="475">
          <cell r="S475">
            <v>0</v>
          </cell>
          <cell r="T475">
            <v>0</v>
          </cell>
          <cell r="Z475">
            <v>0</v>
          </cell>
          <cell r="AA475">
            <v>0</v>
          </cell>
          <cell r="AG475">
            <v>0</v>
          </cell>
          <cell r="AH475">
            <v>0</v>
          </cell>
        </row>
        <row r="476">
          <cell r="S476">
            <v>0</v>
          </cell>
          <cell r="T476">
            <v>0</v>
          </cell>
          <cell r="Z476">
            <v>0</v>
          </cell>
          <cell r="AA476">
            <v>0</v>
          </cell>
          <cell r="AG476">
            <v>0</v>
          </cell>
          <cell r="AH476">
            <v>0</v>
          </cell>
        </row>
        <row r="477">
          <cell r="S477">
            <v>0</v>
          </cell>
          <cell r="T477">
            <v>0</v>
          </cell>
          <cell r="Z477">
            <v>0</v>
          </cell>
          <cell r="AA477">
            <v>0</v>
          </cell>
          <cell r="AG477">
            <v>0</v>
          </cell>
          <cell r="AH477">
            <v>0</v>
          </cell>
        </row>
        <row r="478">
          <cell r="S478">
            <v>0</v>
          </cell>
          <cell r="T478">
            <v>0</v>
          </cell>
          <cell r="Z478">
            <v>0</v>
          </cell>
          <cell r="AA478">
            <v>0</v>
          </cell>
          <cell r="AG478">
            <v>0</v>
          </cell>
          <cell r="AH478">
            <v>0</v>
          </cell>
        </row>
        <row r="479">
          <cell r="S479">
            <v>0</v>
          </cell>
          <cell r="T479">
            <v>0</v>
          </cell>
          <cell r="Z479">
            <v>0</v>
          </cell>
          <cell r="AA479">
            <v>0</v>
          </cell>
          <cell r="AG479">
            <v>0</v>
          </cell>
          <cell r="AH479">
            <v>0</v>
          </cell>
        </row>
        <row r="480">
          <cell r="S480">
            <v>297005.3</v>
          </cell>
          <cell r="T480">
            <v>0</v>
          </cell>
          <cell r="Z480">
            <v>251.15</v>
          </cell>
          <cell r="AA480">
            <v>0</v>
          </cell>
          <cell r="AG480">
            <v>0</v>
          </cell>
          <cell r="AH480">
            <v>0</v>
          </cell>
        </row>
        <row r="481">
          <cell r="S481">
            <v>2772.17</v>
          </cell>
          <cell r="T481">
            <v>0</v>
          </cell>
          <cell r="Z481">
            <v>0</v>
          </cell>
          <cell r="AA481">
            <v>0</v>
          </cell>
          <cell r="AG481">
            <v>0</v>
          </cell>
          <cell r="AH481">
            <v>0</v>
          </cell>
        </row>
        <row r="482">
          <cell r="S482">
            <v>0</v>
          </cell>
          <cell r="T482">
            <v>0</v>
          </cell>
          <cell r="Z482">
            <v>0</v>
          </cell>
          <cell r="AA482">
            <v>0</v>
          </cell>
          <cell r="AG482">
            <v>0</v>
          </cell>
          <cell r="AH482">
            <v>0</v>
          </cell>
        </row>
        <row r="483">
          <cell r="S483">
            <v>0</v>
          </cell>
          <cell r="T483">
            <v>0</v>
          </cell>
          <cell r="Z483">
            <v>0</v>
          </cell>
          <cell r="AA483">
            <v>0</v>
          </cell>
          <cell r="AG483">
            <v>0</v>
          </cell>
          <cell r="AH483">
            <v>0</v>
          </cell>
        </row>
        <row r="484">
          <cell r="S484">
            <v>0</v>
          </cell>
          <cell r="T484">
            <v>0</v>
          </cell>
          <cell r="Z484">
            <v>0</v>
          </cell>
          <cell r="AA484">
            <v>0</v>
          </cell>
          <cell r="AG484">
            <v>0</v>
          </cell>
          <cell r="AH484">
            <v>0</v>
          </cell>
        </row>
        <row r="485">
          <cell r="S485">
            <v>0</v>
          </cell>
          <cell r="T485">
            <v>0</v>
          </cell>
          <cell r="Z485">
            <v>0</v>
          </cell>
          <cell r="AA485">
            <v>0</v>
          </cell>
          <cell r="AG485">
            <v>0</v>
          </cell>
          <cell r="AH485">
            <v>0</v>
          </cell>
        </row>
        <row r="486">
          <cell r="S486">
            <v>0</v>
          </cell>
          <cell r="T486">
            <v>0</v>
          </cell>
          <cell r="Z486">
            <v>0</v>
          </cell>
          <cell r="AA486">
            <v>0</v>
          </cell>
          <cell r="AG486">
            <v>0</v>
          </cell>
          <cell r="AH486">
            <v>0</v>
          </cell>
        </row>
        <row r="487">
          <cell r="S487">
            <v>0</v>
          </cell>
          <cell r="T487">
            <v>0</v>
          </cell>
          <cell r="Z487">
            <v>0</v>
          </cell>
          <cell r="AA487">
            <v>0</v>
          </cell>
          <cell r="AG487">
            <v>0</v>
          </cell>
          <cell r="AH487">
            <v>0</v>
          </cell>
        </row>
        <row r="488">
          <cell r="S488">
            <v>239575.19</v>
          </cell>
          <cell r="T488">
            <v>0</v>
          </cell>
          <cell r="Z488">
            <v>0</v>
          </cell>
          <cell r="AA488">
            <v>0</v>
          </cell>
          <cell r="AG488">
            <v>0</v>
          </cell>
          <cell r="AH488">
            <v>0</v>
          </cell>
        </row>
        <row r="489">
          <cell r="S489">
            <v>0</v>
          </cell>
          <cell r="T489">
            <v>0</v>
          </cell>
          <cell r="Z489">
            <v>0</v>
          </cell>
          <cell r="AA489">
            <v>0</v>
          </cell>
          <cell r="AG489">
            <v>0</v>
          </cell>
          <cell r="AH489">
            <v>0</v>
          </cell>
        </row>
        <row r="490">
          <cell r="S490">
            <v>0</v>
          </cell>
          <cell r="T490">
            <v>0</v>
          </cell>
          <cell r="Z490">
            <v>0</v>
          </cell>
          <cell r="AA490">
            <v>0</v>
          </cell>
          <cell r="AG490">
            <v>0</v>
          </cell>
          <cell r="AH490">
            <v>0</v>
          </cell>
        </row>
        <row r="491">
          <cell r="S491">
            <v>0</v>
          </cell>
          <cell r="T491">
            <v>0</v>
          </cell>
          <cell r="Z491">
            <v>0</v>
          </cell>
          <cell r="AA491">
            <v>0</v>
          </cell>
          <cell r="AG491">
            <v>0</v>
          </cell>
          <cell r="AH491">
            <v>0</v>
          </cell>
        </row>
        <row r="492">
          <cell r="S492">
            <v>0</v>
          </cell>
          <cell r="T492">
            <v>0</v>
          </cell>
          <cell r="Z492">
            <v>0</v>
          </cell>
          <cell r="AA492">
            <v>0</v>
          </cell>
          <cell r="AG492">
            <v>0</v>
          </cell>
          <cell r="AH492">
            <v>0</v>
          </cell>
        </row>
        <row r="493">
          <cell r="S493">
            <v>0</v>
          </cell>
          <cell r="T493">
            <v>0</v>
          </cell>
          <cell r="Z493">
            <v>0</v>
          </cell>
          <cell r="AA493">
            <v>0</v>
          </cell>
          <cell r="AG493">
            <v>0</v>
          </cell>
          <cell r="AH493">
            <v>0</v>
          </cell>
        </row>
        <row r="494">
          <cell r="S494">
            <v>0</v>
          </cell>
          <cell r="T494">
            <v>0</v>
          </cell>
          <cell r="Z494">
            <v>0</v>
          </cell>
          <cell r="AA494">
            <v>0</v>
          </cell>
          <cell r="AG494">
            <v>0</v>
          </cell>
          <cell r="AH494">
            <v>0</v>
          </cell>
        </row>
        <row r="495">
          <cell r="S495">
            <v>1456.4199999999998</v>
          </cell>
          <cell r="T495">
            <v>0</v>
          </cell>
          <cell r="Z495">
            <v>0</v>
          </cell>
          <cell r="AA495">
            <v>0</v>
          </cell>
          <cell r="AG495">
            <v>0</v>
          </cell>
          <cell r="AH495">
            <v>0</v>
          </cell>
        </row>
        <row r="496">
          <cell r="S496">
            <v>0</v>
          </cell>
          <cell r="T496">
            <v>0</v>
          </cell>
          <cell r="Z496">
            <v>0</v>
          </cell>
          <cell r="AA496">
            <v>0</v>
          </cell>
          <cell r="AG496">
            <v>0</v>
          </cell>
          <cell r="AH496">
            <v>0</v>
          </cell>
        </row>
        <row r="497">
          <cell r="S497">
            <v>0</v>
          </cell>
          <cell r="T497">
            <v>0</v>
          </cell>
          <cell r="Z497">
            <v>0</v>
          </cell>
          <cell r="AA497">
            <v>0</v>
          </cell>
          <cell r="AG497">
            <v>0</v>
          </cell>
          <cell r="AH497">
            <v>0</v>
          </cell>
        </row>
        <row r="498">
          <cell r="S498">
            <v>0</v>
          </cell>
          <cell r="T498">
            <v>0</v>
          </cell>
          <cell r="Z498">
            <v>0</v>
          </cell>
          <cell r="AA498">
            <v>0</v>
          </cell>
          <cell r="AG498">
            <v>0</v>
          </cell>
          <cell r="AH498">
            <v>0</v>
          </cell>
        </row>
        <row r="499">
          <cell r="S499">
            <v>0</v>
          </cell>
          <cell r="T499">
            <v>0</v>
          </cell>
          <cell r="Z499">
            <v>0</v>
          </cell>
          <cell r="AA499">
            <v>0</v>
          </cell>
          <cell r="AG499">
            <v>0</v>
          </cell>
          <cell r="AH499">
            <v>0</v>
          </cell>
        </row>
        <row r="500">
          <cell r="S500">
            <v>230.91</v>
          </cell>
          <cell r="T500">
            <v>0</v>
          </cell>
          <cell r="Z500">
            <v>0</v>
          </cell>
          <cell r="AA500">
            <v>0</v>
          </cell>
          <cell r="AG500">
            <v>0</v>
          </cell>
          <cell r="AH500">
            <v>0</v>
          </cell>
        </row>
        <row r="501">
          <cell r="S501">
            <v>0.8</v>
          </cell>
          <cell r="T501">
            <v>0</v>
          </cell>
          <cell r="Z501">
            <v>0</v>
          </cell>
          <cell r="AA501">
            <v>0</v>
          </cell>
          <cell r="AG501">
            <v>0</v>
          </cell>
          <cell r="AH501">
            <v>0</v>
          </cell>
        </row>
        <row r="502">
          <cell r="S502">
            <v>0</v>
          </cell>
          <cell r="T502">
            <v>0</v>
          </cell>
          <cell r="Z502">
            <v>0</v>
          </cell>
          <cell r="AA502">
            <v>0</v>
          </cell>
          <cell r="AG502">
            <v>0</v>
          </cell>
          <cell r="AH502">
            <v>0</v>
          </cell>
        </row>
        <row r="503">
          <cell r="S503">
            <v>1134.3800000000001</v>
          </cell>
          <cell r="T503">
            <v>0</v>
          </cell>
          <cell r="Z503">
            <v>0</v>
          </cell>
          <cell r="AA503">
            <v>0</v>
          </cell>
          <cell r="AG503">
            <v>0</v>
          </cell>
          <cell r="AH503">
            <v>0</v>
          </cell>
        </row>
        <row r="504">
          <cell r="S504">
            <v>0</v>
          </cell>
          <cell r="T504">
            <v>0</v>
          </cell>
          <cell r="Z504">
            <v>0</v>
          </cell>
          <cell r="AA504">
            <v>0</v>
          </cell>
          <cell r="AG504">
            <v>0</v>
          </cell>
          <cell r="AH504">
            <v>0</v>
          </cell>
        </row>
        <row r="505">
          <cell r="S505">
            <v>0</v>
          </cell>
          <cell r="T505">
            <v>0</v>
          </cell>
          <cell r="Z505">
            <v>0</v>
          </cell>
          <cell r="AA505">
            <v>0</v>
          </cell>
          <cell r="AG505">
            <v>0</v>
          </cell>
          <cell r="AH505">
            <v>0</v>
          </cell>
        </row>
        <row r="506">
          <cell r="S506">
            <v>0</v>
          </cell>
          <cell r="T506">
            <v>0</v>
          </cell>
          <cell r="Z506">
            <v>0</v>
          </cell>
          <cell r="AA506">
            <v>0</v>
          </cell>
          <cell r="AG506">
            <v>0</v>
          </cell>
          <cell r="AH506">
            <v>0</v>
          </cell>
        </row>
        <row r="507">
          <cell r="S507">
            <v>0</v>
          </cell>
          <cell r="T507">
            <v>0</v>
          </cell>
          <cell r="Z507">
            <v>0</v>
          </cell>
          <cell r="AA507">
            <v>0</v>
          </cell>
          <cell r="AG507">
            <v>0</v>
          </cell>
          <cell r="AH507">
            <v>0</v>
          </cell>
        </row>
        <row r="508">
          <cell r="S508">
            <v>0</v>
          </cell>
          <cell r="T508">
            <v>0</v>
          </cell>
          <cell r="Z508">
            <v>0</v>
          </cell>
          <cell r="AA508">
            <v>0</v>
          </cell>
          <cell r="AG508">
            <v>0</v>
          </cell>
          <cell r="AH508">
            <v>0</v>
          </cell>
        </row>
        <row r="509">
          <cell r="S509">
            <v>0</v>
          </cell>
          <cell r="T509">
            <v>0</v>
          </cell>
          <cell r="Z509">
            <v>0</v>
          </cell>
          <cell r="AA509">
            <v>0</v>
          </cell>
          <cell r="AG509">
            <v>0</v>
          </cell>
          <cell r="AH509">
            <v>0</v>
          </cell>
        </row>
        <row r="510">
          <cell r="S510">
            <v>0</v>
          </cell>
          <cell r="T510">
            <v>0</v>
          </cell>
          <cell r="Z510">
            <v>0</v>
          </cell>
          <cell r="AA510">
            <v>0</v>
          </cell>
          <cell r="AG510">
            <v>0</v>
          </cell>
          <cell r="AH510">
            <v>0</v>
          </cell>
        </row>
        <row r="511">
          <cell r="S511">
            <v>0</v>
          </cell>
          <cell r="T511">
            <v>0</v>
          </cell>
          <cell r="Z511">
            <v>0</v>
          </cell>
          <cell r="AA511">
            <v>0</v>
          </cell>
          <cell r="AG511">
            <v>0</v>
          </cell>
          <cell r="AH511">
            <v>0</v>
          </cell>
        </row>
        <row r="512">
          <cell r="S512">
            <v>0</v>
          </cell>
          <cell r="T512">
            <v>0</v>
          </cell>
          <cell r="Z512">
            <v>0</v>
          </cell>
          <cell r="AA512">
            <v>0</v>
          </cell>
          <cell r="AG512">
            <v>0</v>
          </cell>
          <cell r="AH512">
            <v>0</v>
          </cell>
        </row>
        <row r="513">
          <cell r="S513">
            <v>214054.95</v>
          </cell>
          <cell r="T513">
            <v>0</v>
          </cell>
          <cell r="Z513">
            <v>0</v>
          </cell>
          <cell r="AA513">
            <v>0</v>
          </cell>
          <cell r="AG513">
            <v>0</v>
          </cell>
          <cell r="AH513">
            <v>0</v>
          </cell>
        </row>
        <row r="514">
          <cell r="S514">
            <v>0</v>
          </cell>
          <cell r="T514">
            <v>0</v>
          </cell>
          <cell r="Z514">
            <v>0</v>
          </cell>
          <cell r="AA514">
            <v>0</v>
          </cell>
          <cell r="AG514">
            <v>0</v>
          </cell>
          <cell r="AH514">
            <v>0</v>
          </cell>
        </row>
        <row r="515">
          <cell r="S515">
            <v>0</v>
          </cell>
          <cell r="T515">
            <v>0</v>
          </cell>
          <cell r="Z515">
            <v>0</v>
          </cell>
          <cell r="AA515">
            <v>0</v>
          </cell>
          <cell r="AG515">
            <v>0</v>
          </cell>
          <cell r="AH515">
            <v>0</v>
          </cell>
        </row>
        <row r="516">
          <cell r="S516">
            <v>0</v>
          </cell>
          <cell r="T516">
            <v>0</v>
          </cell>
          <cell r="Z516">
            <v>0</v>
          </cell>
          <cell r="AA516">
            <v>0</v>
          </cell>
          <cell r="AG516">
            <v>0</v>
          </cell>
          <cell r="AH516">
            <v>0</v>
          </cell>
        </row>
        <row r="517">
          <cell r="S517">
            <v>0</v>
          </cell>
          <cell r="T517">
            <v>0</v>
          </cell>
          <cell r="Z517">
            <v>0</v>
          </cell>
          <cell r="AA517">
            <v>0</v>
          </cell>
          <cell r="AG517">
            <v>0</v>
          </cell>
          <cell r="AH517">
            <v>0</v>
          </cell>
        </row>
        <row r="518">
          <cell r="S518">
            <v>0</v>
          </cell>
          <cell r="T518">
            <v>0</v>
          </cell>
          <cell r="Z518">
            <v>0</v>
          </cell>
          <cell r="AA518">
            <v>0</v>
          </cell>
          <cell r="AG518">
            <v>0</v>
          </cell>
          <cell r="AH518">
            <v>0</v>
          </cell>
        </row>
        <row r="519">
          <cell r="S519">
            <v>0</v>
          </cell>
          <cell r="T519">
            <v>0</v>
          </cell>
          <cell r="Z519">
            <v>0</v>
          </cell>
          <cell r="AA519">
            <v>0</v>
          </cell>
          <cell r="AG519">
            <v>0</v>
          </cell>
          <cell r="AH519">
            <v>0</v>
          </cell>
        </row>
        <row r="520">
          <cell r="S520">
            <v>0</v>
          </cell>
          <cell r="T520">
            <v>0</v>
          </cell>
          <cell r="Z520">
            <v>0</v>
          </cell>
          <cell r="AA520">
            <v>0</v>
          </cell>
          <cell r="AG520">
            <v>0</v>
          </cell>
          <cell r="AH520">
            <v>0</v>
          </cell>
        </row>
        <row r="521">
          <cell r="S521">
            <v>0</v>
          </cell>
          <cell r="T521">
            <v>0</v>
          </cell>
          <cell r="Z521">
            <v>0</v>
          </cell>
          <cell r="AA521">
            <v>0</v>
          </cell>
          <cell r="AG521">
            <v>0</v>
          </cell>
          <cell r="AH521">
            <v>0</v>
          </cell>
        </row>
        <row r="522">
          <cell r="S522">
            <v>0</v>
          </cell>
          <cell r="T522">
            <v>0</v>
          </cell>
          <cell r="Z522">
            <v>0</v>
          </cell>
          <cell r="AA522">
            <v>0</v>
          </cell>
          <cell r="AG522">
            <v>0</v>
          </cell>
          <cell r="AH522">
            <v>0</v>
          </cell>
        </row>
        <row r="523">
          <cell r="S523">
            <v>0</v>
          </cell>
          <cell r="T523">
            <v>0</v>
          </cell>
          <cell r="Z523">
            <v>0</v>
          </cell>
          <cell r="AA523">
            <v>0</v>
          </cell>
          <cell r="AG523">
            <v>0</v>
          </cell>
          <cell r="AH523">
            <v>0</v>
          </cell>
        </row>
        <row r="524">
          <cell r="S524">
            <v>0</v>
          </cell>
          <cell r="T524">
            <v>0</v>
          </cell>
          <cell r="Z524">
            <v>0</v>
          </cell>
          <cell r="AA524">
            <v>0</v>
          </cell>
          <cell r="AG524">
            <v>0</v>
          </cell>
          <cell r="AH524">
            <v>0</v>
          </cell>
        </row>
        <row r="525">
          <cell r="S525">
            <v>0</v>
          </cell>
          <cell r="T525">
            <v>0</v>
          </cell>
          <cell r="Z525">
            <v>0</v>
          </cell>
          <cell r="AA525">
            <v>0</v>
          </cell>
          <cell r="AG525">
            <v>0</v>
          </cell>
          <cell r="AH525">
            <v>0</v>
          </cell>
        </row>
        <row r="526">
          <cell r="S526">
            <v>0</v>
          </cell>
          <cell r="T526">
            <v>0</v>
          </cell>
          <cell r="Z526">
            <v>0</v>
          </cell>
          <cell r="AA526">
            <v>0</v>
          </cell>
          <cell r="AG526">
            <v>0</v>
          </cell>
          <cell r="AH526">
            <v>0</v>
          </cell>
        </row>
        <row r="527">
          <cell r="S527">
            <v>0</v>
          </cell>
          <cell r="T527">
            <v>0</v>
          </cell>
          <cell r="Z527">
            <v>0</v>
          </cell>
          <cell r="AA527">
            <v>0</v>
          </cell>
          <cell r="AG527">
            <v>0</v>
          </cell>
          <cell r="AH527">
            <v>0</v>
          </cell>
        </row>
        <row r="528">
          <cell r="S528">
            <v>0</v>
          </cell>
          <cell r="T528">
            <v>0</v>
          </cell>
          <cell r="Z528">
            <v>0</v>
          </cell>
          <cell r="AA528">
            <v>0</v>
          </cell>
          <cell r="AG528">
            <v>0</v>
          </cell>
          <cell r="AH528">
            <v>0</v>
          </cell>
        </row>
        <row r="529">
          <cell r="S529">
            <v>0</v>
          </cell>
          <cell r="T529">
            <v>0</v>
          </cell>
          <cell r="Z529">
            <v>0</v>
          </cell>
          <cell r="AA529">
            <v>0</v>
          </cell>
          <cell r="AG529">
            <v>0</v>
          </cell>
          <cell r="AH529">
            <v>0</v>
          </cell>
        </row>
        <row r="530">
          <cell r="S530">
            <v>0</v>
          </cell>
          <cell r="T530">
            <v>0</v>
          </cell>
          <cell r="Z530">
            <v>0</v>
          </cell>
          <cell r="AA530">
            <v>0</v>
          </cell>
          <cell r="AG530">
            <v>0</v>
          </cell>
          <cell r="AH530">
            <v>0</v>
          </cell>
        </row>
        <row r="531">
          <cell r="S531">
            <v>0</v>
          </cell>
          <cell r="T531">
            <v>0</v>
          </cell>
          <cell r="Z531">
            <v>0</v>
          </cell>
          <cell r="AA531">
            <v>0</v>
          </cell>
          <cell r="AG531">
            <v>0</v>
          </cell>
          <cell r="AH531">
            <v>0</v>
          </cell>
        </row>
        <row r="532">
          <cell r="S532">
            <v>0</v>
          </cell>
          <cell r="T532">
            <v>0</v>
          </cell>
          <cell r="Z532">
            <v>0</v>
          </cell>
          <cell r="AA532">
            <v>0</v>
          </cell>
          <cell r="AG532">
            <v>0</v>
          </cell>
          <cell r="AH532">
            <v>0</v>
          </cell>
        </row>
        <row r="533">
          <cell r="S533">
            <v>0</v>
          </cell>
          <cell r="T533">
            <v>0</v>
          </cell>
          <cell r="Z533">
            <v>0</v>
          </cell>
          <cell r="AA533">
            <v>0</v>
          </cell>
          <cell r="AG533">
            <v>0</v>
          </cell>
          <cell r="AH533">
            <v>0</v>
          </cell>
        </row>
        <row r="534">
          <cell r="S534">
            <v>0</v>
          </cell>
          <cell r="T534">
            <v>0</v>
          </cell>
          <cell r="Z534">
            <v>5002.88</v>
          </cell>
          <cell r="AA534">
            <v>0</v>
          </cell>
          <cell r="AG534">
            <v>0</v>
          </cell>
          <cell r="AH534">
            <v>0</v>
          </cell>
        </row>
        <row r="535">
          <cell r="S535">
            <v>0</v>
          </cell>
          <cell r="T535">
            <v>0</v>
          </cell>
          <cell r="Z535">
            <v>0</v>
          </cell>
          <cell r="AA535">
            <v>0</v>
          </cell>
          <cell r="AG535">
            <v>0</v>
          </cell>
          <cell r="AH535">
            <v>0</v>
          </cell>
        </row>
        <row r="536">
          <cell r="S536">
            <v>0</v>
          </cell>
          <cell r="T536">
            <v>0</v>
          </cell>
          <cell r="Z536">
            <v>0</v>
          </cell>
          <cell r="AA536">
            <v>0</v>
          </cell>
          <cell r="AG536">
            <v>0</v>
          </cell>
          <cell r="AH536">
            <v>0</v>
          </cell>
        </row>
        <row r="537">
          <cell r="S537">
            <v>0</v>
          </cell>
          <cell r="T537">
            <v>0</v>
          </cell>
          <cell r="Z537">
            <v>0</v>
          </cell>
          <cell r="AA537">
            <v>0</v>
          </cell>
          <cell r="AG537">
            <v>0</v>
          </cell>
          <cell r="AH537">
            <v>0</v>
          </cell>
        </row>
        <row r="538">
          <cell r="S538">
            <v>0</v>
          </cell>
          <cell r="T538">
            <v>0</v>
          </cell>
          <cell r="Z538">
            <v>0</v>
          </cell>
          <cell r="AA538">
            <v>0</v>
          </cell>
          <cell r="AG538">
            <v>0</v>
          </cell>
          <cell r="AH538">
            <v>0</v>
          </cell>
        </row>
        <row r="539">
          <cell r="S539">
            <v>0</v>
          </cell>
          <cell r="T539">
            <v>0</v>
          </cell>
          <cell r="Z539">
            <v>0</v>
          </cell>
          <cell r="AA539">
            <v>0</v>
          </cell>
          <cell r="AG539">
            <v>0</v>
          </cell>
          <cell r="AH539">
            <v>0</v>
          </cell>
        </row>
        <row r="540">
          <cell r="S540">
            <v>0</v>
          </cell>
          <cell r="T540">
            <v>0</v>
          </cell>
          <cell r="Z540">
            <v>0</v>
          </cell>
          <cell r="AA540">
            <v>0</v>
          </cell>
          <cell r="AG540">
            <v>0</v>
          </cell>
          <cell r="AH540">
            <v>0</v>
          </cell>
        </row>
        <row r="541">
          <cell r="S541">
            <v>1800</v>
          </cell>
          <cell r="T541">
            <v>0</v>
          </cell>
          <cell r="Z541">
            <v>0</v>
          </cell>
          <cell r="AA541">
            <v>0</v>
          </cell>
          <cell r="AG541">
            <v>0</v>
          </cell>
          <cell r="AH541">
            <v>0</v>
          </cell>
        </row>
        <row r="542">
          <cell r="S542">
            <v>0</v>
          </cell>
          <cell r="T542">
            <v>0</v>
          </cell>
          <cell r="Z542">
            <v>0</v>
          </cell>
          <cell r="AA542">
            <v>0</v>
          </cell>
          <cell r="AG542">
            <v>0</v>
          </cell>
          <cell r="AH542">
            <v>0</v>
          </cell>
        </row>
        <row r="543">
          <cell r="S543">
            <v>0</v>
          </cell>
          <cell r="T543">
            <v>0</v>
          </cell>
          <cell r="Z543">
            <v>0</v>
          </cell>
          <cell r="AA543">
            <v>0</v>
          </cell>
          <cell r="AG543">
            <v>0</v>
          </cell>
          <cell r="AH543">
            <v>0</v>
          </cell>
        </row>
        <row r="544">
          <cell r="S544">
            <v>0</v>
          </cell>
          <cell r="T544">
            <v>0</v>
          </cell>
          <cell r="Z544">
            <v>0</v>
          </cell>
          <cell r="AA544">
            <v>0</v>
          </cell>
          <cell r="AG544">
            <v>0</v>
          </cell>
          <cell r="AH544">
            <v>0</v>
          </cell>
        </row>
        <row r="545">
          <cell r="S545">
            <v>0</v>
          </cell>
          <cell r="T545">
            <v>0</v>
          </cell>
          <cell r="Z545">
            <v>0</v>
          </cell>
          <cell r="AA545">
            <v>0</v>
          </cell>
          <cell r="AG545">
            <v>0</v>
          </cell>
          <cell r="AH545">
            <v>0</v>
          </cell>
        </row>
        <row r="546">
          <cell r="S546">
            <v>0</v>
          </cell>
          <cell r="T546">
            <v>0</v>
          </cell>
          <cell r="Z546">
            <v>0</v>
          </cell>
          <cell r="AA546">
            <v>0</v>
          </cell>
          <cell r="AG546">
            <v>0</v>
          </cell>
          <cell r="AH546">
            <v>0</v>
          </cell>
        </row>
        <row r="547">
          <cell r="S547">
            <v>0</v>
          </cell>
          <cell r="T547">
            <v>0</v>
          </cell>
          <cell r="Z547">
            <v>0</v>
          </cell>
          <cell r="AA547">
            <v>0</v>
          </cell>
          <cell r="AG547">
            <v>0</v>
          </cell>
          <cell r="AH547">
            <v>0</v>
          </cell>
        </row>
        <row r="548">
          <cell r="S548">
            <v>0</v>
          </cell>
          <cell r="T548">
            <v>0</v>
          </cell>
          <cell r="Z548">
            <v>0</v>
          </cell>
          <cell r="AA548">
            <v>0</v>
          </cell>
          <cell r="AG548">
            <v>0</v>
          </cell>
          <cell r="AH548">
            <v>0</v>
          </cell>
        </row>
        <row r="549">
          <cell r="S549">
            <v>0</v>
          </cell>
          <cell r="T549">
            <v>0</v>
          </cell>
          <cell r="Z549">
            <v>0</v>
          </cell>
          <cell r="AA549">
            <v>0</v>
          </cell>
          <cell r="AG549">
            <v>0</v>
          </cell>
          <cell r="AH549">
            <v>0</v>
          </cell>
        </row>
        <row r="550">
          <cell r="S550">
            <v>0</v>
          </cell>
          <cell r="T550">
            <v>0</v>
          </cell>
          <cell r="Z550">
            <v>0</v>
          </cell>
          <cell r="AA550">
            <v>0</v>
          </cell>
          <cell r="AG550">
            <v>0</v>
          </cell>
          <cell r="AH550">
            <v>0</v>
          </cell>
        </row>
        <row r="551">
          <cell r="S551">
            <v>0</v>
          </cell>
          <cell r="T551">
            <v>0</v>
          </cell>
          <cell r="Z551">
            <v>0</v>
          </cell>
          <cell r="AA551">
            <v>0</v>
          </cell>
          <cell r="AG551">
            <v>0</v>
          </cell>
          <cell r="AH551">
            <v>0</v>
          </cell>
        </row>
        <row r="552">
          <cell r="S552">
            <v>0</v>
          </cell>
          <cell r="T552">
            <v>0</v>
          </cell>
          <cell r="Z552">
            <v>0</v>
          </cell>
          <cell r="AA552">
            <v>0</v>
          </cell>
          <cell r="AG552">
            <v>0</v>
          </cell>
          <cell r="AH552">
            <v>0</v>
          </cell>
        </row>
        <row r="553">
          <cell r="S553">
            <v>0</v>
          </cell>
          <cell r="T553">
            <v>0</v>
          </cell>
          <cell r="Z553">
            <v>0</v>
          </cell>
          <cell r="AA553">
            <v>0</v>
          </cell>
          <cell r="AG553">
            <v>0</v>
          </cell>
          <cell r="AH553">
            <v>0</v>
          </cell>
        </row>
        <row r="554">
          <cell r="S554">
            <v>0</v>
          </cell>
          <cell r="T554">
            <v>0</v>
          </cell>
          <cell r="Z554">
            <v>0</v>
          </cell>
          <cell r="AA554">
            <v>0</v>
          </cell>
          <cell r="AG554">
            <v>0</v>
          </cell>
          <cell r="AH554">
            <v>0</v>
          </cell>
        </row>
        <row r="555">
          <cell r="S555">
            <v>0</v>
          </cell>
          <cell r="T555">
            <v>0</v>
          </cell>
          <cell r="Z555">
            <v>0</v>
          </cell>
          <cell r="AA555">
            <v>0</v>
          </cell>
          <cell r="AG555">
            <v>0</v>
          </cell>
          <cell r="AH555">
            <v>0</v>
          </cell>
        </row>
        <row r="556">
          <cell r="S556">
            <v>14997.7</v>
          </cell>
          <cell r="T556">
            <v>0</v>
          </cell>
          <cell r="Z556">
            <v>2149.44</v>
          </cell>
          <cell r="AA556">
            <v>0</v>
          </cell>
          <cell r="AG556">
            <v>0</v>
          </cell>
          <cell r="AH556">
            <v>0</v>
          </cell>
        </row>
        <row r="557">
          <cell r="S557">
            <v>0</v>
          </cell>
          <cell r="T557">
            <v>0</v>
          </cell>
          <cell r="Z557">
            <v>0</v>
          </cell>
          <cell r="AA557">
            <v>0</v>
          </cell>
          <cell r="AG557">
            <v>0</v>
          </cell>
          <cell r="AH557">
            <v>0</v>
          </cell>
        </row>
        <row r="558">
          <cell r="S558">
            <v>0</v>
          </cell>
          <cell r="T558">
            <v>0</v>
          </cell>
          <cell r="Z558">
            <v>0</v>
          </cell>
          <cell r="AA558">
            <v>0</v>
          </cell>
          <cell r="AG558">
            <v>0</v>
          </cell>
          <cell r="AH558">
            <v>0</v>
          </cell>
        </row>
        <row r="559">
          <cell r="S559">
            <v>0</v>
          </cell>
          <cell r="T559">
            <v>0</v>
          </cell>
          <cell r="Z559">
            <v>0</v>
          </cell>
          <cell r="AA559">
            <v>0</v>
          </cell>
          <cell r="AG559">
            <v>0</v>
          </cell>
          <cell r="AH559">
            <v>0</v>
          </cell>
        </row>
        <row r="560">
          <cell r="S560">
            <v>0</v>
          </cell>
          <cell r="T560">
            <v>0</v>
          </cell>
          <cell r="Z560">
            <v>0</v>
          </cell>
          <cell r="AA560">
            <v>0</v>
          </cell>
          <cell r="AG560">
            <v>0</v>
          </cell>
          <cell r="AH560">
            <v>0</v>
          </cell>
        </row>
        <row r="561">
          <cell r="S561">
            <v>0</v>
          </cell>
          <cell r="T561">
            <v>0</v>
          </cell>
          <cell r="Z561">
            <v>3466.25</v>
          </cell>
          <cell r="AA561">
            <v>0</v>
          </cell>
          <cell r="AG561">
            <v>0</v>
          </cell>
          <cell r="AH561">
            <v>0</v>
          </cell>
        </row>
        <row r="562">
          <cell r="S562">
            <v>0</v>
          </cell>
          <cell r="T562">
            <v>0</v>
          </cell>
          <cell r="Z562">
            <v>0</v>
          </cell>
          <cell r="AA562">
            <v>0</v>
          </cell>
          <cell r="AG562">
            <v>0</v>
          </cell>
          <cell r="AH562">
            <v>0</v>
          </cell>
        </row>
        <row r="563">
          <cell r="S563">
            <v>0</v>
          </cell>
          <cell r="T563">
            <v>0</v>
          </cell>
          <cell r="Z563">
            <v>0</v>
          </cell>
          <cell r="AA563">
            <v>0</v>
          </cell>
          <cell r="AG563">
            <v>0</v>
          </cell>
          <cell r="AH563">
            <v>0</v>
          </cell>
        </row>
        <row r="564">
          <cell r="S564">
            <v>0</v>
          </cell>
          <cell r="T564">
            <v>0</v>
          </cell>
          <cell r="Z564">
            <v>0</v>
          </cell>
          <cell r="AA564">
            <v>0</v>
          </cell>
          <cell r="AG564">
            <v>0</v>
          </cell>
          <cell r="AH564">
            <v>0</v>
          </cell>
        </row>
        <row r="565">
          <cell r="S565">
            <v>0</v>
          </cell>
          <cell r="T565">
            <v>0</v>
          </cell>
          <cell r="Z565">
            <v>0</v>
          </cell>
          <cell r="AA565">
            <v>0</v>
          </cell>
          <cell r="AG565">
            <v>0</v>
          </cell>
          <cell r="AH565">
            <v>0</v>
          </cell>
        </row>
        <row r="566">
          <cell r="S566">
            <v>0</v>
          </cell>
          <cell r="T566">
            <v>0</v>
          </cell>
          <cell r="Z566">
            <v>0</v>
          </cell>
          <cell r="AA566">
            <v>0</v>
          </cell>
          <cell r="AG566">
            <v>0</v>
          </cell>
          <cell r="AH566">
            <v>0</v>
          </cell>
        </row>
        <row r="567">
          <cell r="S567">
            <v>0</v>
          </cell>
          <cell r="T567">
            <v>0</v>
          </cell>
          <cell r="Z567">
            <v>0</v>
          </cell>
          <cell r="AA567">
            <v>0</v>
          </cell>
          <cell r="AG567">
            <v>0</v>
          </cell>
          <cell r="AH567">
            <v>0</v>
          </cell>
        </row>
        <row r="568">
          <cell r="S568">
            <v>0</v>
          </cell>
          <cell r="T568">
            <v>0</v>
          </cell>
          <cell r="Z568">
            <v>0</v>
          </cell>
          <cell r="AA568">
            <v>0</v>
          </cell>
          <cell r="AG568">
            <v>0</v>
          </cell>
          <cell r="AH568">
            <v>0</v>
          </cell>
        </row>
        <row r="569">
          <cell r="S569">
            <v>0</v>
          </cell>
          <cell r="T569">
            <v>0</v>
          </cell>
          <cell r="Z569">
            <v>0</v>
          </cell>
          <cell r="AA569">
            <v>0</v>
          </cell>
          <cell r="AG569">
            <v>0</v>
          </cell>
          <cell r="AH569">
            <v>0</v>
          </cell>
        </row>
        <row r="570">
          <cell r="S570">
            <v>0</v>
          </cell>
          <cell r="T570">
            <v>0</v>
          </cell>
          <cell r="Z570">
            <v>0</v>
          </cell>
          <cell r="AA570">
            <v>0</v>
          </cell>
          <cell r="AG570">
            <v>0</v>
          </cell>
          <cell r="AH570">
            <v>0</v>
          </cell>
        </row>
        <row r="571">
          <cell r="S571">
            <v>0</v>
          </cell>
          <cell r="T571">
            <v>0</v>
          </cell>
          <cell r="Z571">
            <v>0</v>
          </cell>
          <cell r="AA571">
            <v>0</v>
          </cell>
          <cell r="AG571">
            <v>0</v>
          </cell>
          <cell r="AH571">
            <v>0</v>
          </cell>
        </row>
        <row r="572">
          <cell r="S572">
            <v>0</v>
          </cell>
          <cell r="T572">
            <v>0</v>
          </cell>
          <cell r="Z572">
            <v>0</v>
          </cell>
          <cell r="AA572">
            <v>0</v>
          </cell>
          <cell r="AG572">
            <v>0</v>
          </cell>
          <cell r="AH572">
            <v>0</v>
          </cell>
        </row>
        <row r="573">
          <cell r="S573">
            <v>7297910.9299999997</v>
          </cell>
          <cell r="T573">
            <v>0</v>
          </cell>
          <cell r="Z573">
            <v>0</v>
          </cell>
          <cell r="AA573">
            <v>0</v>
          </cell>
          <cell r="AG573">
            <v>0</v>
          </cell>
          <cell r="AH573">
            <v>0</v>
          </cell>
        </row>
        <row r="574">
          <cell r="S574">
            <v>0</v>
          </cell>
          <cell r="T574">
            <v>0</v>
          </cell>
          <cell r="Z574">
            <v>0</v>
          </cell>
          <cell r="AA574">
            <v>0</v>
          </cell>
          <cell r="AG574">
            <v>0</v>
          </cell>
          <cell r="AH574">
            <v>0</v>
          </cell>
        </row>
        <row r="575">
          <cell r="S575">
            <v>1950</v>
          </cell>
          <cell r="T575">
            <v>0</v>
          </cell>
          <cell r="Z575">
            <v>0</v>
          </cell>
          <cell r="AA575">
            <v>0</v>
          </cell>
          <cell r="AG575">
            <v>0</v>
          </cell>
          <cell r="AH575">
            <v>0</v>
          </cell>
        </row>
        <row r="576">
          <cell r="S576">
            <v>0</v>
          </cell>
          <cell r="T576">
            <v>6397217.1900000004</v>
          </cell>
          <cell r="Z576">
            <v>0</v>
          </cell>
          <cell r="AA576">
            <v>0</v>
          </cell>
          <cell r="AG576">
            <v>0</v>
          </cell>
          <cell r="AH576">
            <v>0</v>
          </cell>
        </row>
        <row r="577">
          <cell r="S577">
            <v>0</v>
          </cell>
          <cell r="T577">
            <v>0</v>
          </cell>
          <cell r="Z577">
            <v>0</v>
          </cell>
          <cell r="AA577">
            <v>0</v>
          </cell>
          <cell r="AG577">
            <v>0</v>
          </cell>
          <cell r="AH577">
            <v>0</v>
          </cell>
        </row>
        <row r="578">
          <cell r="S578">
            <v>0</v>
          </cell>
          <cell r="T578">
            <v>182152.71</v>
          </cell>
          <cell r="Z578">
            <v>0</v>
          </cell>
          <cell r="AA578">
            <v>0</v>
          </cell>
          <cell r="AG578">
            <v>0</v>
          </cell>
          <cell r="AH578">
            <v>0</v>
          </cell>
        </row>
        <row r="579">
          <cell r="S579">
            <v>0</v>
          </cell>
          <cell r="T579">
            <v>0</v>
          </cell>
          <cell r="Z579">
            <v>0</v>
          </cell>
          <cell r="AA579">
            <v>0</v>
          </cell>
          <cell r="AG579">
            <v>0</v>
          </cell>
          <cell r="AH579">
            <v>0</v>
          </cell>
        </row>
        <row r="580">
          <cell r="S580">
            <v>0</v>
          </cell>
          <cell r="T580">
            <v>0</v>
          </cell>
          <cell r="Z580">
            <v>0</v>
          </cell>
          <cell r="AA580">
            <v>0</v>
          </cell>
          <cell r="AG580">
            <v>0</v>
          </cell>
          <cell r="AH580">
            <v>0</v>
          </cell>
        </row>
        <row r="581">
          <cell r="S581">
            <v>0</v>
          </cell>
          <cell r="T581">
            <v>0</v>
          </cell>
          <cell r="Z581">
            <v>0</v>
          </cell>
          <cell r="AA581">
            <v>0</v>
          </cell>
          <cell r="AG581">
            <v>0</v>
          </cell>
          <cell r="AH581">
            <v>0</v>
          </cell>
        </row>
        <row r="582">
          <cell r="S582">
            <v>0</v>
          </cell>
          <cell r="T582">
            <v>0</v>
          </cell>
          <cell r="Z582">
            <v>0</v>
          </cell>
          <cell r="AA582">
            <v>0</v>
          </cell>
          <cell r="AG582">
            <v>0</v>
          </cell>
          <cell r="AH582">
            <v>0</v>
          </cell>
        </row>
        <row r="583">
          <cell r="S583">
            <v>0</v>
          </cell>
          <cell r="T583">
            <v>0</v>
          </cell>
          <cell r="Z583">
            <v>0</v>
          </cell>
          <cell r="AA583">
            <v>0</v>
          </cell>
          <cell r="AG583">
            <v>0</v>
          </cell>
          <cell r="AH583">
            <v>0</v>
          </cell>
        </row>
        <row r="584">
          <cell r="S584">
            <v>0</v>
          </cell>
          <cell r="T584">
            <v>0</v>
          </cell>
          <cell r="Z584">
            <v>0</v>
          </cell>
          <cell r="AA584">
            <v>0</v>
          </cell>
          <cell r="AG584">
            <v>0</v>
          </cell>
          <cell r="AH584">
            <v>0</v>
          </cell>
        </row>
        <row r="585">
          <cell r="S585">
            <v>0</v>
          </cell>
          <cell r="T585">
            <v>0</v>
          </cell>
          <cell r="Z585">
            <v>0</v>
          </cell>
          <cell r="AA585">
            <v>0</v>
          </cell>
          <cell r="AG585">
            <v>0</v>
          </cell>
          <cell r="AH585">
            <v>0</v>
          </cell>
        </row>
        <row r="586">
          <cell r="S586">
            <v>0</v>
          </cell>
          <cell r="T586">
            <v>0</v>
          </cell>
          <cell r="Z586">
            <v>0</v>
          </cell>
          <cell r="AA586">
            <v>0</v>
          </cell>
          <cell r="AG586">
            <v>0</v>
          </cell>
          <cell r="AH586">
            <v>0</v>
          </cell>
        </row>
        <row r="587">
          <cell r="S587">
            <v>4370309.88</v>
          </cell>
          <cell r="T587">
            <v>0</v>
          </cell>
          <cell r="Z587">
            <v>0</v>
          </cell>
          <cell r="AA587">
            <v>0</v>
          </cell>
          <cell r="AG587">
            <v>0</v>
          </cell>
          <cell r="AH587">
            <v>0</v>
          </cell>
        </row>
        <row r="588">
          <cell r="S588">
            <v>10000</v>
          </cell>
          <cell r="T588">
            <v>0</v>
          </cell>
          <cell r="Z588">
            <v>0</v>
          </cell>
          <cell r="AA588">
            <v>0</v>
          </cell>
          <cell r="AG588">
            <v>0</v>
          </cell>
          <cell r="AH588">
            <v>0</v>
          </cell>
        </row>
        <row r="589">
          <cell r="S589">
            <v>0</v>
          </cell>
          <cell r="T589">
            <v>0</v>
          </cell>
          <cell r="Z589">
            <v>0</v>
          </cell>
          <cell r="AA589">
            <v>0</v>
          </cell>
          <cell r="AG589">
            <v>0</v>
          </cell>
          <cell r="AH589">
            <v>0</v>
          </cell>
        </row>
        <row r="590">
          <cell r="S590">
            <v>210739.06</v>
          </cell>
          <cell r="T590">
            <v>0</v>
          </cell>
          <cell r="Z590">
            <v>0</v>
          </cell>
          <cell r="AA590">
            <v>0</v>
          </cell>
          <cell r="AG590">
            <v>0</v>
          </cell>
          <cell r="AH590">
            <v>0</v>
          </cell>
        </row>
        <row r="591">
          <cell r="S591">
            <v>0</v>
          </cell>
          <cell r="T591">
            <v>0</v>
          </cell>
          <cell r="Z591">
            <v>0</v>
          </cell>
          <cell r="AA591">
            <v>0</v>
          </cell>
          <cell r="AG591">
            <v>0</v>
          </cell>
          <cell r="AH591">
            <v>0</v>
          </cell>
        </row>
        <row r="592">
          <cell r="S592">
            <v>0</v>
          </cell>
          <cell r="T592">
            <v>0</v>
          </cell>
          <cell r="Z592">
            <v>0</v>
          </cell>
          <cell r="AA592">
            <v>0</v>
          </cell>
          <cell r="AG592">
            <v>0</v>
          </cell>
          <cell r="AH592">
            <v>0</v>
          </cell>
        </row>
        <row r="593">
          <cell r="S593">
            <v>0</v>
          </cell>
          <cell r="T593">
            <v>0</v>
          </cell>
          <cell r="Z593">
            <v>0</v>
          </cell>
          <cell r="AA593">
            <v>0</v>
          </cell>
          <cell r="AG593">
            <v>0</v>
          </cell>
          <cell r="AH593">
            <v>0</v>
          </cell>
        </row>
        <row r="594">
          <cell r="S594">
            <v>5388960.6100000003</v>
          </cell>
          <cell r="T594">
            <v>0</v>
          </cell>
          <cell r="Z594">
            <v>0</v>
          </cell>
          <cell r="AA594">
            <v>0</v>
          </cell>
          <cell r="AG594">
            <v>110642.75</v>
          </cell>
          <cell r="AH594">
            <v>0</v>
          </cell>
        </row>
        <row r="595">
          <cell r="S595">
            <v>6976.75</v>
          </cell>
          <cell r="T595">
            <v>0</v>
          </cell>
          <cell r="Z595">
            <v>217.79</v>
          </cell>
          <cell r="AA595">
            <v>0</v>
          </cell>
          <cell r="AG595">
            <v>0</v>
          </cell>
          <cell r="AH595">
            <v>0</v>
          </cell>
        </row>
        <row r="596">
          <cell r="S596">
            <v>0</v>
          </cell>
          <cell r="T596">
            <v>0</v>
          </cell>
          <cell r="Z596">
            <v>0</v>
          </cell>
          <cell r="AA596">
            <v>0</v>
          </cell>
          <cell r="AG596">
            <v>0</v>
          </cell>
          <cell r="AH596">
            <v>0</v>
          </cell>
        </row>
        <row r="597">
          <cell r="S597">
            <v>0</v>
          </cell>
          <cell r="T597">
            <v>0</v>
          </cell>
          <cell r="Z597">
            <v>0</v>
          </cell>
          <cell r="AA597">
            <v>0</v>
          </cell>
          <cell r="AG597">
            <v>0</v>
          </cell>
          <cell r="AH597">
            <v>0</v>
          </cell>
        </row>
        <row r="598">
          <cell r="S598">
            <v>0</v>
          </cell>
          <cell r="T598">
            <v>0</v>
          </cell>
          <cell r="Z598">
            <v>0</v>
          </cell>
          <cell r="AA598">
            <v>0</v>
          </cell>
          <cell r="AG598">
            <v>0</v>
          </cell>
          <cell r="AH598">
            <v>0</v>
          </cell>
        </row>
        <row r="599">
          <cell r="S599">
            <v>21.18</v>
          </cell>
          <cell r="T599">
            <v>0</v>
          </cell>
          <cell r="Z599">
            <v>0</v>
          </cell>
          <cell r="AA599">
            <v>0</v>
          </cell>
          <cell r="AG599">
            <v>0</v>
          </cell>
          <cell r="AH599">
            <v>0</v>
          </cell>
        </row>
        <row r="600">
          <cell r="S600">
            <v>0</v>
          </cell>
          <cell r="T600">
            <v>0</v>
          </cell>
          <cell r="Z600">
            <v>0</v>
          </cell>
          <cell r="AA600">
            <v>0</v>
          </cell>
          <cell r="AG600">
            <v>0</v>
          </cell>
          <cell r="AH600">
            <v>0</v>
          </cell>
        </row>
        <row r="602">
          <cell r="S602">
            <v>0</v>
          </cell>
          <cell r="T602">
            <v>0</v>
          </cell>
          <cell r="Z602">
            <v>0</v>
          </cell>
          <cell r="AA602">
            <v>0</v>
          </cell>
          <cell r="AG602">
            <v>0</v>
          </cell>
          <cell r="AH602">
            <v>0</v>
          </cell>
        </row>
        <row r="603">
          <cell r="S603">
            <v>0</v>
          </cell>
          <cell r="T603">
            <v>0</v>
          </cell>
          <cell r="Z603">
            <v>0</v>
          </cell>
          <cell r="AA603">
            <v>0</v>
          </cell>
          <cell r="AG603">
            <v>0</v>
          </cell>
          <cell r="AH603">
            <v>0</v>
          </cell>
        </row>
        <row r="604">
          <cell r="S604">
            <v>0</v>
          </cell>
          <cell r="T604">
            <v>0</v>
          </cell>
          <cell r="Z604">
            <v>0</v>
          </cell>
          <cell r="AA604">
            <v>0</v>
          </cell>
          <cell r="AG604">
            <v>0</v>
          </cell>
          <cell r="AH604">
            <v>0</v>
          </cell>
        </row>
        <row r="605">
          <cell r="S605">
            <v>0</v>
          </cell>
          <cell r="T605">
            <v>0</v>
          </cell>
          <cell r="Z605">
            <v>0</v>
          </cell>
          <cell r="AA605">
            <v>0</v>
          </cell>
          <cell r="AG605">
            <v>0</v>
          </cell>
          <cell r="AH605">
            <v>0</v>
          </cell>
        </row>
        <row r="606">
          <cell r="S606">
            <v>0</v>
          </cell>
          <cell r="T606">
            <v>0</v>
          </cell>
          <cell r="Z606">
            <v>0</v>
          </cell>
          <cell r="AA606">
            <v>0</v>
          </cell>
          <cell r="AG606">
            <v>0</v>
          </cell>
          <cell r="AH606">
            <v>0</v>
          </cell>
        </row>
        <row r="607">
          <cell r="S607">
            <v>0</v>
          </cell>
          <cell r="T607">
            <v>0</v>
          </cell>
          <cell r="Z607">
            <v>0</v>
          </cell>
          <cell r="AA607">
            <v>0</v>
          </cell>
          <cell r="AG607">
            <v>0</v>
          </cell>
          <cell r="AH607">
            <v>0</v>
          </cell>
        </row>
        <row r="608">
          <cell r="S608">
            <v>0</v>
          </cell>
          <cell r="T608">
            <v>0</v>
          </cell>
          <cell r="Z608">
            <v>0</v>
          </cell>
          <cell r="AA608">
            <v>0</v>
          </cell>
          <cell r="AG608">
            <v>0</v>
          </cell>
          <cell r="AH608">
            <v>0</v>
          </cell>
        </row>
        <row r="609">
          <cell r="S609">
            <v>0</v>
          </cell>
          <cell r="T609">
            <v>0</v>
          </cell>
          <cell r="Z609">
            <v>0</v>
          </cell>
          <cell r="AA609">
            <v>0</v>
          </cell>
          <cell r="AG609">
            <v>0</v>
          </cell>
          <cell r="AH609">
            <v>0</v>
          </cell>
        </row>
        <row r="610">
          <cell r="S610">
            <v>0</v>
          </cell>
          <cell r="T610">
            <v>42852032.730000004</v>
          </cell>
          <cell r="Z610">
            <v>0</v>
          </cell>
          <cell r="AA610">
            <v>0</v>
          </cell>
          <cell r="AG610">
            <v>0</v>
          </cell>
          <cell r="AH610">
            <v>0</v>
          </cell>
        </row>
        <row r="611">
          <cell r="S611">
            <v>0</v>
          </cell>
          <cell r="T611">
            <v>0</v>
          </cell>
          <cell r="Z611">
            <v>0</v>
          </cell>
          <cell r="AA611">
            <v>0</v>
          </cell>
          <cell r="AG611">
            <v>0</v>
          </cell>
          <cell r="AH611">
            <v>0</v>
          </cell>
        </row>
        <row r="612">
          <cell r="S612">
            <v>0</v>
          </cell>
          <cell r="T612">
            <v>752798.8</v>
          </cell>
          <cell r="Z612">
            <v>0</v>
          </cell>
          <cell r="AA612">
            <v>0</v>
          </cell>
          <cell r="AG612">
            <v>0</v>
          </cell>
          <cell r="AH612">
            <v>0</v>
          </cell>
        </row>
        <row r="613">
          <cell r="S613">
            <v>0</v>
          </cell>
          <cell r="T613">
            <v>484235.13</v>
          </cell>
          <cell r="Z613">
            <v>0</v>
          </cell>
          <cell r="AA613">
            <v>0</v>
          </cell>
          <cell r="AG613">
            <v>0</v>
          </cell>
          <cell r="AH613">
            <v>0</v>
          </cell>
        </row>
        <row r="614">
          <cell r="S614">
            <v>0</v>
          </cell>
          <cell r="T614">
            <v>0</v>
          </cell>
          <cell r="Z614">
            <v>0</v>
          </cell>
          <cell r="AA614">
            <v>0</v>
          </cell>
          <cell r="AG614">
            <v>0</v>
          </cell>
          <cell r="AH614">
            <v>0</v>
          </cell>
        </row>
        <row r="615">
          <cell r="S615">
            <v>0</v>
          </cell>
          <cell r="T615">
            <v>0</v>
          </cell>
          <cell r="Z615">
            <v>0</v>
          </cell>
          <cell r="AA615">
            <v>0</v>
          </cell>
          <cell r="AG615">
            <v>0</v>
          </cell>
          <cell r="AH615">
            <v>0</v>
          </cell>
        </row>
        <row r="616">
          <cell r="S616">
            <v>0</v>
          </cell>
          <cell r="T616">
            <v>0</v>
          </cell>
          <cell r="Z616">
            <v>0</v>
          </cell>
          <cell r="AA616">
            <v>0</v>
          </cell>
          <cell r="AG616">
            <v>0</v>
          </cell>
          <cell r="AH616">
            <v>0</v>
          </cell>
        </row>
        <row r="617">
          <cell r="S617">
            <v>0</v>
          </cell>
          <cell r="T617">
            <v>0</v>
          </cell>
          <cell r="Z617">
            <v>0</v>
          </cell>
          <cell r="AA617">
            <v>0</v>
          </cell>
          <cell r="AG617">
            <v>0</v>
          </cell>
          <cell r="AH617">
            <v>0</v>
          </cell>
        </row>
        <row r="618">
          <cell r="S618">
            <v>0</v>
          </cell>
          <cell r="T618">
            <v>0</v>
          </cell>
          <cell r="Z618">
            <v>0</v>
          </cell>
          <cell r="AA618">
            <v>0</v>
          </cell>
          <cell r="AG618">
            <v>0</v>
          </cell>
          <cell r="AH618">
            <v>0</v>
          </cell>
        </row>
        <row r="619">
          <cell r="S619">
            <v>0</v>
          </cell>
          <cell r="T619">
            <v>29334.6</v>
          </cell>
          <cell r="Z619">
            <v>0</v>
          </cell>
          <cell r="AA619">
            <v>0</v>
          </cell>
          <cell r="AG619">
            <v>0</v>
          </cell>
          <cell r="AH619">
            <v>0</v>
          </cell>
        </row>
        <row r="620">
          <cell r="S620">
            <v>0</v>
          </cell>
          <cell r="T620">
            <v>0</v>
          </cell>
          <cell r="Z620">
            <v>0</v>
          </cell>
          <cell r="AA620">
            <v>0</v>
          </cell>
          <cell r="AG620">
            <v>0</v>
          </cell>
          <cell r="AH620">
            <v>0</v>
          </cell>
        </row>
        <row r="621">
          <cell r="S621">
            <v>0</v>
          </cell>
          <cell r="T621">
            <v>0</v>
          </cell>
          <cell r="Z621">
            <v>0</v>
          </cell>
          <cell r="AA621">
            <v>0</v>
          </cell>
          <cell r="AG621">
            <v>0</v>
          </cell>
          <cell r="AH621">
            <v>0</v>
          </cell>
        </row>
        <row r="622">
          <cell r="S622">
            <v>0</v>
          </cell>
          <cell r="T622">
            <v>2740326.62</v>
          </cell>
          <cell r="Z622">
            <v>0</v>
          </cell>
          <cell r="AA622">
            <v>0</v>
          </cell>
          <cell r="AG622">
            <v>0</v>
          </cell>
          <cell r="AH622">
            <v>0</v>
          </cell>
        </row>
        <row r="623">
          <cell r="S623">
            <v>0</v>
          </cell>
          <cell r="T623">
            <v>0</v>
          </cell>
          <cell r="Z623">
            <v>0</v>
          </cell>
          <cell r="AA623">
            <v>0</v>
          </cell>
          <cell r="AG623">
            <v>0</v>
          </cell>
          <cell r="AH623">
            <v>0</v>
          </cell>
        </row>
        <row r="624">
          <cell r="S624">
            <v>0</v>
          </cell>
          <cell r="T624">
            <v>0</v>
          </cell>
          <cell r="Z624">
            <v>0</v>
          </cell>
          <cell r="AA624">
            <v>0</v>
          </cell>
          <cell r="AG624">
            <v>0</v>
          </cell>
          <cell r="AH624">
            <v>0</v>
          </cell>
        </row>
        <row r="625">
          <cell r="S625">
            <v>0</v>
          </cell>
          <cell r="T625">
            <v>0</v>
          </cell>
          <cell r="Z625">
            <v>0</v>
          </cell>
          <cell r="AA625">
            <v>0</v>
          </cell>
          <cell r="AG625">
            <v>0</v>
          </cell>
          <cell r="AH625">
            <v>0</v>
          </cell>
        </row>
        <row r="626">
          <cell r="S626">
            <v>0</v>
          </cell>
          <cell r="T626">
            <v>0</v>
          </cell>
          <cell r="Z626">
            <v>0</v>
          </cell>
          <cell r="AA626">
            <v>0</v>
          </cell>
          <cell r="AG626">
            <v>0</v>
          </cell>
          <cell r="AH626">
            <v>0</v>
          </cell>
        </row>
        <row r="627">
          <cell r="S627">
            <v>0</v>
          </cell>
          <cell r="T627">
            <v>0</v>
          </cell>
          <cell r="Z627">
            <v>0</v>
          </cell>
          <cell r="AA627">
            <v>0</v>
          </cell>
          <cell r="AG627">
            <v>0</v>
          </cell>
          <cell r="AH627">
            <v>0</v>
          </cell>
        </row>
        <row r="628">
          <cell r="S628">
            <v>0</v>
          </cell>
          <cell r="T628">
            <v>0</v>
          </cell>
          <cell r="Z628">
            <v>0</v>
          </cell>
          <cell r="AA628">
            <v>0</v>
          </cell>
          <cell r="AG628">
            <v>0</v>
          </cell>
          <cell r="AH628">
            <v>0</v>
          </cell>
        </row>
        <row r="629">
          <cell r="S629">
            <v>0</v>
          </cell>
          <cell r="T629">
            <v>0</v>
          </cell>
          <cell r="Z629">
            <v>0</v>
          </cell>
          <cell r="AA629">
            <v>0</v>
          </cell>
          <cell r="AG629">
            <v>0</v>
          </cell>
          <cell r="AH629">
            <v>0</v>
          </cell>
        </row>
        <row r="630">
          <cell r="S630">
            <v>0</v>
          </cell>
          <cell r="T630">
            <v>0</v>
          </cell>
          <cell r="Z630">
            <v>0</v>
          </cell>
          <cell r="AA630">
            <v>0</v>
          </cell>
          <cell r="AG630">
            <v>0</v>
          </cell>
          <cell r="AH630">
            <v>0</v>
          </cell>
        </row>
        <row r="631">
          <cell r="S631">
            <v>0</v>
          </cell>
          <cell r="T631">
            <v>1841</v>
          </cell>
          <cell r="Z631">
            <v>0</v>
          </cell>
          <cell r="AA631">
            <v>0</v>
          </cell>
          <cell r="AG631">
            <v>0</v>
          </cell>
          <cell r="AH631">
            <v>0</v>
          </cell>
        </row>
        <row r="632">
          <cell r="S632">
            <v>0</v>
          </cell>
          <cell r="T632">
            <v>0</v>
          </cell>
          <cell r="Z632">
            <v>0</v>
          </cell>
          <cell r="AA632">
            <v>0</v>
          </cell>
          <cell r="AG632">
            <v>0</v>
          </cell>
          <cell r="AH632">
            <v>0</v>
          </cell>
        </row>
        <row r="633">
          <cell r="S633">
            <v>0</v>
          </cell>
          <cell r="T633">
            <v>0</v>
          </cell>
          <cell r="Z633">
            <v>0</v>
          </cell>
          <cell r="AA633">
            <v>0</v>
          </cell>
          <cell r="AG633">
            <v>0</v>
          </cell>
          <cell r="AH633">
            <v>0</v>
          </cell>
        </row>
        <row r="634">
          <cell r="S634">
            <v>0</v>
          </cell>
          <cell r="T634">
            <v>0</v>
          </cell>
          <cell r="Z634">
            <v>0</v>
          </cell>
          <cell r="AA634">
            <v>0</v>
          </cell>
          <cell r="AG634">
            <v>0</v>
          </cell>
          <cell r="AH634">
            <v>0</v>
          </cell>
        </row>
        <row r="635">
          <cell r="S635">
            <v>0</v>
          </cell>
          <cell r="T635">
            <v>0</v>
          </cell>
          <cell r="Z635">
            <v>0</v>
          </cell>
          <cell r="AA635">
            <v>0</v>
          </cell>
          <cell r="AG635">
            <v>0</v>
          </cell>
          <cell r="AH635">
            <v>0</v>
          </cell>
        </row>
        <row r="636">
          <cell r="S636">
            <v>0</v>
          </cell>
          <cell r="T636">
            <v>0</v>
          </cell>
          <cell r="Z636">
            <v>0</v>
          </cell>
          <cell r="AA636">
            <v>0</v>
          </cell>
          <cell r="AG636">
            <v>0</v>
          </cell>
          <cell r="AH636">
            <v>0</v>
          </cell>
        </row>
        <row r="637">
          <cell r="S637">
            <v>0</v>
          </cell>
          <cell r="T637">
            <v>0</v>
          </cell>
          <cell r="Z637">
            <v>0</v>
          </cell>
          <cell r="AA637">
            <v>0</v>
          </cell>
          <cell r="AG637">
            <v>0</v>
          </cell>
          <cell r="AH637">
            <v>0</v>
          </cell>
        </row>
        <row r="638">
          <cell r="S638">
            <v>0</v>
          </cell>
          <cell r="T638">
            <v>0</v>
          </cell>
          <cell r="Z638">
            <v>0</v>
          </cell>
          <cell r="AA638">
            <v>0</v>
          </cell>
          <cell r="AG638">
            <v>0</v>
          </cell>
          <cell r="AH638">
            <v>0</v>
          </cell>
        </row>
        <row r="639">
          <cell r="S639">
            <v>0</v>
          </cell>
          <cell r="T639">
            <v>0</v>
          </cell>
          <cell r="Z639">
            <v>0</v>
          </cell>
          <cell r="AA639">
            <v>0</v>
          </cell>
          <cell r="AG639">
            <v>0</v>
          </cell>
          <cell r="AH639">
            <v>0</v>
          </cell>
        </row>
        <row r="640">
          <cell r="S640">
            <v>0</v>
          </cell>
          <cell r="T640">
            <v>0</v>
          </cell>
          <cell r="Z640">
            <v>0</v>
          </cell>
          <cell r="AA640">
            <v>0</v>
          </cell>
          <cell r="AG640">
            <v>0</v>
          </cell>
          <cell r="AH640">
            <v>0</v>
          </cell>
        </row>
        <row r="641">
          <cell r="S641">
            <v>0</v>
          </cell>
          <cell r="T641">
            <v>0</v>
          </cell>
          <cell r="Z641">
            <v>0</v>
          </cell>
          <cell r="AA641">
            <v>0</v>
          </cell>
          <cell r="AG641">
            <v>0</v>
          </cell>
          <cell r="AH641">
            <v>0</v>
          </cell>
        </row>
        <row r="642">
          <cell r="S642">
            <v>0</v>
          </cell>
          <cell r="T642">
            <v>0</v>
          </cell>
          <cell r="Z642">
            <v>0</v>
          </cell>
          <cell r="AA642">
            <v>0</v>
          </cell>
          <cell r="AG642">
            <v>0</v>
          </cell>
          <cell r="AH642">
            <v>0</v>
          </cell>
        </row>
        <row r="643">
          <cell r="S643">
            <v>0</v>
          </cell>
          <cell r="T643">
            <v>0</v>
          </cell>
          <cell r="Z643">
            <v>0</v>
          </cell>
          <cell r="AA643">
            <v>0</v>
          </cell>
          <cell r="AG643">
            <v>0</v>
          </cell>
          <cell r="AH643">
            <v>0</v>
          </cell>
        </row>
        <row r="644">
          <cell r="S644">
            <v>0</v>
          </cell>
          <cell r="T644">
            <v>0</v>
          </cell>
          <cell r="Z644">
            <v>0</v>
          </cell>
          <cell r="AA644">
            <v>0</v>
          </cell>
          <cell r="AG644">
            <v>0</v>
          </cell>
          <cell r="AH644">
            <v>0</v>
          </cell>
        </row>
        <row r="645">
          <cell r="S645">
            <v>0</v>
          </cell>
          <cell r="T645">
            <v>0</v>
          </cell>
          <cell r="Z645">
            <v>0</v>
          </cell>
          <cell r="AA645">
            <v>0</v>
          </cell>
          <cell r="AG645">
            <v>0</v>
          </cell>
          <cell r="AH645">
            <v>0</v>
          </cell>
        </row>
        <row r="646">
          <cell r="S646">
            <v>0</v>
          </cell>
          <cell r="T646">
            <v>0</v>
          </cell>
          <cell r="Z646">
            <v>0</v>
          </cell>
          <cell r="AA646">
            <v>0</v>
          </cell>
          <cell r="AG646">
            <v>0</v>
          </cell>
          <cell r="AH646">
            <v>0</v>
          </cell>
        </row>
        <row r="647">
          <cell r="S647">
            <v>0</v>
          </cell>
          <cell r="T647">
            <v>0</v>
          </cell>
          <cell r="Z647">
            <v>0</v>
          </cell>
          <cell r="AA647">
            <v>0</v>
          </cell>
          <cell r="AG647">
            <v>0</v>
          </cell>
          <cell r="AH647">
            <v>0</v>
          </cell>
        </row>
        <row r="648">
          <cell r="S648">
            <v>0</v>
          </cell>
          <cell r="T648">
            <v>0</v>
          </cell>
          <cell r="Z648">
            <v>0</v>
          </cell>
          <cell r="AA648">
            <v>0</v>
          </cell>
          <cell r="AG648">
            <v>0</v>
          </cell>
          <cell r="AH648">
            <v>0</v>
          </cell>
        </row>
        <row r="649">
          <cell r="S649">
            <v>0</v>
          </cell>
          <cell r="T649">
            <v>0</v>
          </cell>
          <cell r="Z649">
            <v>0</v>
          </cell>
          <cell r="AA649">
            <v>0</v>
          </cell>
          <cell r="AG649">
            <v>0</v>
          </cell>
          <cell r="AH649">
            <v>0</v>
          </cell>
        </row>
        <row r="650">
          <cell r="S650">
            <v>6217985.3200000003</v>
          </cell>
          <cell r="T650">
            <v>0</v>
          </cell>
          <cell r="Z650">
            <v>0</v>
          </cell>
          <cell r="AA650">
            <v>0</v>
          </cell>
          <cell r="AG650">
            <v>0</v>
          </cell>
          <cell r="AH650">
            <v>0</v>
          </cell>
        </row>
        <row r="651">
          <cell r="S651">
            <v>0</v>
          </cell>
          <cell r="T651">
            <v>0</v>
          </cell>
          <cell r="Z651">
            <v>0</v>
          </cell>
          <cell r="AA651">
            <v>0</v>
          </cell>
          <cell r="AG651">
            <v>0</v>
          </cell>
          <cell r="AH651">
            <v>0</v>
          </cell>
        </row>
        <row r="652">
          <cell r="S652">
            <v>0</v>
          </cell>
          <cell r="T652">
            <v>0</v>
          </cell>
          <cell r="Z652">
            <v>0</v>
          </cell>
          <cell r="AA652">
            <v>0</v>
          </cell>
          <cell r="AG652">
            <v>0</v>
          </cell>
          <cell r="AH652">
            <v>0</v>
          </cell>
        </row>
        <row r="653">
          <cell r="S653">
            <v>0</v>
          </cell>
          <cell r="T653">
            <v>0</v>
          </cell>
          <cell r="Z653">
            <v>0</v>
          </cell>
          <cell r="AA653">
            <v>0</v>
          </cell>
          <cell r="AG653">
            <v>0</v>
          </cell>
          <cell r="AH653">
            <v>0</v>
          </cell>
        </row>
        <row r="654">
          <cell r="S654">
            <v>83131.360000000001</v>
          </cell>
          <cell r="T654">
            <v>0</v>
          </cell>
          <cell r="Z654">
            <v>0</v>
          </cell>
          <cell r="AA654">
            <v>0</v>
          </cell>
          <cell r="AG654">
            <v>0</v>
          </cell>
          <cell r="AH654">
            <v>0</v>
          </cell>
        </row>
        <row r="655">
          <cell r="S655">
            <v>0</v>
          </cell>
          <cell r="T655">
            <v>3987.34</v>
          </cell>
          <cell r="Z655">
            <v>0</v>
          </cell>
          <cell r="AA655">
            <v>0</v>
          </cell>
          <cell r="AG655">
            <v>0</v>
          </cell>
          <cell r="AH655">
            <v>0</v>
          </cell>
        </row>
        <row r="656">
          <cell r="S656">
            <v>0</v>
          </cell>
          <cell r="T656">
            <v>5443.03</v>
          </cell>
          <cell r="Z656">
            <v>0</v>
          </cell>
          <cell r="AA656">
            <v>0</v>
          </cell>
          <cell r="AG656">
            <v>0</v>
          </cell>
          <cell r="AH656">
            <v>0</v>
          </cell>
        </row>
        <row r="657">
          <cell r="S657">
            <v>0</v>
          </cell>
          <cell r="T657">
            <v>29986.55</v>
          </cell>
          <cell r="Z657">
            <v>0</v>
          </cell>
          <cell r="AA657">
            <v>0</v>
          </cell>
          <cell r="AG657">
            <v>0</v>
          </cell>
          <cell r="AH657">
            <v>0</v>
          </cell>
        </row>
        <row r="658">
          <cell r="S658">
            <v>0</v>
          </cell>
          <cell r="T658">
            <v>15055.45</v>
          </cell>
          <cell r="Z658">
            <v>0</v>
          </cell>
          <cell r="AA658">
            <v>0</v>
          </cell>
          <cell r="AG658">
            <v>0</v>
          </cell>
          <cell r="AH658">
            <v>0</v>
          </cell>
        </row>
        <row r="659">
          <cell r="S659">
            <v>0</v>
          </cell>
          <cell r="T659">
            <v>0</v>
          </cell>
          <cell r="Z659">
            <v>0</v>
          </cell>
          <cell r="AA659">
            <v>0</v>
          </cell>
          <cell r="AG659">
            <v>0</v>
          </cell>
          <cell r="AH659">
            <v>0</v>
          </cell>
        </row>
        <row r="660">
          <cell r="S660">
            <v>0</v>
          </cell>
          <cell r="T660">
            <v>0</v>
          </cell>
          <cell r="Z660">
            <v>0</v>
          </cell>
          <cell r="AA660">
            <v>0</v>
          </cell>
          <cell r="AG660">
            <v>0</v>
          </cell>
          <cell r="AH660">
            <v>0</v>
          </cell>
        </row>
        <row r="661">
          <cell r="S661">
            <v>0</v>
          </cell>
          <cell r="T661">
            <v>0</v>
          </cell>
          <cell r="Z661">
            <v>0</v>
          </cell>
          <cell r="AA661">
            <v>0</v>
          </cell>
          <cell r="AG661">
            <v>0</v>
          </cell>
          <cell r="AH661">
            <v>0</v>
          </cell>
        </row>
        <row r="662">
          <cell r="S662">
            <v>0</v>
          </cell>
          <cell r="T662">
            <v>0</v>
          </cell>
          <cell r="Z662">
            <v>0</v>
          </cell>
          <cell r="AA662">
            <v>0</v>
          </cell>
          <cell r="AG662">
            <v>0</v>
          </cell>
          <cell r="AH662">
            <v>0</v>
          </cell>
        </row>
        <row r="663">
          <cell r="S663">
            <v>0</v>
          </cell>
          <cell r="T663">
            <v>0</v>
          </cell>
          <cell r="Z663">
            <v>0</v>
          </cell>
          <cell r="AA663">
            <v>0</v>
          </cell>
          <cell r="AG663">
            <v>0</v>
          </cell>
          <cell r="AH663">
            <v>0</v>
          </cell>
        </row>
        <row r="664">
          <cell r="S664">
            <v>0</v>
          </cell>
          <cell r="T664">
            <v>0</v>
          </cell>
          <cell r="Z664">
            <v>0</v>
          </cell>
          <cell r="AA664">
            <v>0</v>
          </cell>
          <cell r="AG664">
            <v>0</v>
          </cell>
          <cell r="AH664">
            <v>0</v>
          </cell>
        </row>
        <row r="665">
          <cell r="S665">
            <v>0</v>
          </cell>
          <cell r="T665">
            <v>0</v>
          </cell>
          <cell r="Z665">
            <v>0</v>
          </cell>
          <cell r="AA665">
            <v>0</v>
          </cell>
          <cell r="AG665">
            <v>0</v>
          </cell>
          <cell r="AH665">
            <v>0</v>
          </cell>
        </row>
        <row r="666">
          <cell r="S666">
            <v>0</v>
          </cell>
          <cell r="T666">
            <v>0</v>
          </cell>
          <cell r="Z666">
            <v>0</v>
          </cell>
          <cell r="AA666">
            <v>0</v>
          </cell>
          <cell r="AG666">
            <v>0</v>
          </cell>
          <cell r="AH666">
            <v>0</v>
          </cell>
        </row>
        <row r="667">
          <cell r="S667">
            <v>0</v>
          </cell>
          <cell r="T667">
            <v>0</v>
          </cell>
          <cell r="Z667">
            <v>0</v>
          </cell>
          <cell r="AA667">
            <v>0</v>
          </cell>
          <cell r="AG667">
            <v>0</v>
          </cell>
          <cell r="AH667">
            <v>0</v>
          </cell>
        </row>
        <row r="668">
          <cell r="S668">
            <v>0</v>
          </cell>
          <cell r="T668">
            <v>239575.19</v>
          </cell>
          <cell r="Z668">
            <v>0</v>
          </cell>
          <cell r="AA668">
            <v>0</v>
          </cell>
          <cell r="AG668">
            <v>0</v>
          </cell>
          <cell r="AH668">
            <v>0</v>
          </cell>
        </row>
        <row r="669">
          <cell r="S669">
            <v>0</v>
          </cell>
          <cell r="T669">
            <v>0</v>
          </cell>
          <cell r="Z669">
            <v>0</v>
          </cell>
          <cell r="AA669">
            <v>0</v>
          </cell>
          <cell r="AG669">
            <v>0</v>
          </cell>
          <cell r="AH669">
            <v>0</v>
          </cell>
        </row>
        <row r="670">
          <cell r="S670">
            <v>0</v>
          </cell>
          <cell r="T670">
            <v>0</v>
          </cell>
          <cell r="Z670">
            <v>0</v>
          </cell>
          <cell r="AA670">
            <v>0</v>
          </cell>
          <cell r="AG670">
            <v>0</v>
          </cell>
          <cell r="AH670">
            <v>0</v>
          </cell>
        </row>
        <row r="671">
          <cell r="S671">
            <v>0</v>
          </cell>
          <cell r="T671">
            <v>0</v>
          </cell>
          <cell r="Z671">
            <v>0</v>
          </cell>
          <cell r="AA671">
            <v>0</v>
          </cell>
          <cell r="AG671">
            <v>0</v>
          </cell>
          <cell r="AH671">
            <v>0</v>
          </cell>
        </row>
        <row r="672">
          <cell r="S672">
            <v>0</v>
          </cell>
          <cell r="T672">
            <v>0</v>
          </cell>
          <cell r="Z672">
            <v>0</v>
          </cell>
          <cell r="AA672">
            <v>0</v>
          </cell>
          <cell r="AG672">
            <v>0</v>
          </cell>
          <cell r="AH672">
            <v>0</v>
          </cell>
        </row>
        <row r="673">
          <cell r="S673">
            <v>0</v>
          </cell>
          <cell r="T673">
            <v>0</v>
          </cell>
          <cell r="Z673">
            <v>0</v>
          </cell>
          <cell r="AA673">
            <v>0</v>
          </cell>
          <cell r="AG673">
            <v>0</v>
          </cell>
          <cell r="AH673">
            <v>0</v>
          </cell>
        </row>
        <row r="674">
          <cell r="S674">
            <v>0</v>
          </cell>
          <cell r="T674">
            <v>0</v>
          </cell>
          <cell r="Z674">
            <v>0</v>
          </cell>
          <cell r="AA674">
            <v>0</v>
          </cell>
          <cell r="AG674">
            <v>0</v>
          </cell>
          <cell r="AH674">
            <v>0</v>
          </cell>
        </row>
        <row r="675">
          <cell r="S675">
            <v>0</v>
          </cell>
          <cell r="T675">
            <v>0</v>
          </cell>
          <cell r="Z675">
            <v>0</v>
          </cell>
          <cell r="AA675">
            <v>0</v>
          </cell>
          <cell r="AG675">
            <v>0</v>
          </cell>
          <cell r="AH675">
            <v>0</v>
          </cell>
        </row>
        <row r="676">
          <cell r="S676">
            <v>0</v>
          </cell>
          <cell r="T676">
            <v>0</v>
          </cell>
          <cell r="Z676">
            <v>0</v>
          </cell>
          <cell r="AA676">
            <v>0</v>
          </cell>
          <cell r="AG676">
            <v>0</v>
          </cell>
          <cell r="AH676">
            <v>0</v>
          </cell>
        </row>
        <row r="677">
          <cell r="S677">
            <v>0</v>
          </cell>
          <cell r="T677">
            <v>0</v>
          </cell>
          <cell r="Z677">
            <v>0</v>
          </cell>
          <cell r="AA677">
            <v>0</v>
          </cell>
          <cell r="AG677">
            <v>0</v>
          </cell>
          <cell r="AH677">
            <v>0</v>
          </cell>
        </row>
        <row r="678">
          <cell r="S678">
            <v>0</v>
          </cell>
          <cell r="T678">
            <v>0</v>
          </cell>
          <cell r="Z678">
            <v>0</v>
          </cell>
          <cell r="AA678">
            <v>0</v>
          </cell>
          <cell r="AG678">
            <v>0</v>
          </cell>
          <cell r="AH678">
            <v>0</v>
          </cell>
        </row>
        <row r="679">
          <cell r="S679">
            <v>0</v>
          </cell>
          <cell r="T679">
            <v>15.72</v>
          </cell>
          <cell r="Z679">
            <v>0</v>
          </cell>
          <cell r="AA679">
            <v>0</v>
          </cell>
          <cell r="AG679">
            <v>0</v>
          </cell>
          <cell r="AH679">
            <v>0</v>
          </cell>
        </row>
        <row r="680">
          <cell r="S680">
            <v>0</v>
          </cell>
          <cell r="T680">
            <v>0</v>
          </cell>
          <cell r="Z680">
            <v>0</v>
          </cell>
          <cell r="AA680">
            <v>0</v>
          </cell>
          <cell r="AG680">
            <v>0</v>
          </cell>
          <cell r="AH680">
            <v>0</v>
          </cell>
        </row>
        <row r="681">
          <cell r="S681">
            <v>0</v>
          </cell>
          <cell r="T681">
            <v>0</v>
          </cell>
          <cell r="Z681">
            <v>0</v>
          </cell>
          <cell r="AA681">
            <v>0</v>
          </cell>
          <cell r="AG681">
            <v>0</v>
          </cell>
          <cell r="AH681">
            <v>0</v>
          </cell>
        </row>
        <row r="682">
          <cell r="S682">
            <v>0</v>
          </cell>
          <cell r="T682">
            <v>0</v>
          </cell>
          <cell r="Z682">
            <v>0</v>
          </cell>
          <cell r="AA682">
            <v>0</v>
          </cell>
          <cell r="AG682">
            <v>0</v>
          </cell>
          <cell r="AH682">
            <v>0</v>
          </cell>
        </row>
        <row r="683">
          <cell r="S683">
            <v>0</v>
          </cell>
          <cell r="T683">
            <v>3860734.58</v>
          </cell>
          <cell r="Z683">
            <v>0</v>
          </cell>
          <cell r="AA683">
            <v>0</v>
          </cell>
          <cell r="AG683">
            <v>0</v>
          </cell>
          <cell r="AH683">
            <v>0</v>
          </cell>
        </row>
        <row r="684">
          <cell r="S684">
            <v>0</v>
          </cell>
          <cell r="T684">
            <v>0</v>
          </cell>
          <cell r="Z684">
            <v>0</v>
          </cell>
          <cell r="AA684">
            <v>0</v>
          </cell>
          <cell r="AG684">
            <v>0</v>
          </cell>
          <cell r="AH684">
            <v>0</v>
          </cell>
        </row>
        <row r="685">
          <cell r="S685">
            <v>0</v>
          </cell>
          <cell r="T685">
            <v>0</v>
          </cell>
          <cell r="Z685">
            <v>0</v>
          </cell>
          <cell r="AA685">
            <v>0</v>
          </cell>
          <cell r="AG685">
            <v>0</v>
          </cell>
          <cell r="AH685">
            <v>0</v>
          </cell>
        </row>
        <row r="686">
          <cell r="S686">
            <v>0</v>
          </cell>
          <cell r="T686">
            <v>0</v>
          </cell>
          <cell r="Z686">
            <v>0</v>
          </cell>
          <cell r="AA686">
            <v>0</v>
          </cell>
          <cell r="AG686">
            <v>0</v>
          </cell>
          <cell r="AH686">
            <v>0</v>
          </cell>
        </row>
        <row r="687">
          <cell r="S687">
            <v>0</v>
          </cell>
          <cell r="T687">
            <v>0</v>
          </cell>
          <cell r="Z687">
            <v>0</v>
          </cell>
          <cell r="AA687">
            <v>0</v>
          </cell>
          <cell r="AG687">
            <v>0</v>
          </cell>
          <cell r="AH687">
            <v>0</v>
          </cell>
        </row>
        <row r="688">
          <cell r="S688">
            <v>0</v>
          </cell>
          <cell r="T688">
            <v>0</v>
          </cell>
          <cell r="Z688">
            <v>0</v>
          </cell>
          <cell r="AA688">
            <v>0</v>
          </cell>
          <cell r="AG688">
            <v>0</v>
          </cell>
          <cell r="AH688">
            <v>0</v>
          </cell>
        </row>
        <row r="689">
          <cell r="S689">
            <v>0</v>
          </cell>
          <cell r="T689">
            <v>0</v>
          </cell>
          <cell r="Z689">
            <v>0</v>
          </cell>
          <cell r="AA689">
            <v>0</v>
          </cell>
          <cell r="AG689">
            <v>0</v>
          </cell>
          <cell r="AH689">
            <v>0</v>
          </cell>
        </row>
        <row r="690">
          <cell r="S690">
            <v>0</v>
          </cell>
          <cell r="T690">
            <v>67188.850000000006</v>
          </cell>
          <cell r="Z690">
            <v>0</v>
          </cell>
          <cell r="AA690">
            <v>0</v>
          </cell>
          <cell r="AG690">
            <v>0</v>
          </cell>
          <cell r="AH690">
            <v>0</v>
          </cell>
        </row>
        <row r="691">
          <cell r="S691">
            <v>0</v>
          </cell>
          <cell r="T691">
            <v>0</v>
          </cell>
          <cell r="Z691">
            <v>0</v>
          </cell>
          <cell r="AA691">
            <v>0</v>
          </cell>
          <cell r="AG691">
            <v>0</v>
          </cell>
          <cell r="AH691">
            <v>0</v>
          </cell>
        </row>
        <row r="692">
          <cell r="S692">
            <v>0</v>
          </cell>
          <cell r="T692">
            <v>0</v>
          </cell>
          <cell r="Z692">
            <v>0</v>
          </cell>
          <cell r="AA692">
            <v>0</v>
          </cell>
          <cell r="AG692">
            <v>0</v>
          </cell>
          <cell r="AH692">
            <v>0</v>
          </cell>
        </row>
        <row r="693">
          <cell r="S693">
            <v>0</v>
          </cell>
          <cell r="T693">
            <v>0</v>
          </cell>
          <cell r="Z693">
            <v>0</v>
          </cell>
          <cell r="AA693">
            <v>0</v>
          </cell>
          <cell r="AG693">
            <v>0</v>
          </cell>
          <cell r="AH693">
            <v>0</v>
          </cell>
        </row>
        <row r="694">
          <cell r="S694">
            <v>0</v>
          </cell>
          <cell r="T694">
            <v>0</v>
          </cell>
          <cell r="Z694">
            <v>0</v>
          </cell>
          <cell r="AA694">
            <v>0</v>
          </cell>
          <cell r="AG694">
            <v>0</v>
          </cell>
          <cell r="AH694">
            <v>0</v>
          </cell>
        </row>
        <row r="695">
          <cell r="S695">
            <v>0</v>
          </cell>
          <cell r="T695">
            <v>0</v>
          </cell>
          <cell r="Z695">
            <v>0</v>
          </cell>
          <cell r="AA695">
            <v>0</v>
          </cell>
          <cell r="AG695">
            <v>0</v>
          </cell>
          <cell r="AH695">
            <v>0</v>
          </cell>
        </row>
        <row r="696">
          <cell r="S696">
            <v>0</v>
          </cell>
          <cell r="T696">
            <v>0</v>
          </cell>
          <cell r="Z696">
            <v>0</v>
          </cell>
          <cell r="AA696">
            <v>0</v>
          </cell>
          <cell r="AG696">
            <v>0</v>
          </cell>
          <cell r="AH696">
            <v>0</v>
          </cell>
        </row>
        <row r="697">
          <cell r="S697">
            <v>0</v>
          </cell>
          <cell r="T697">
            <v>0</v>
          </cell>
          <cell r="Z697">
            <v>0</v>
          </cell>
          <cell r="AA697">
            <v>0</v>
          </cell>
          <cell r="AG697">
            <v>0</v>
          </cell>
          <cell r="AH697">
            <v>0</v>
          </cell>
        </row>
        <row r="698">
          <cell r="S698">
            <v>0</v>
          </cell>
          <cell r="T698">
            <v>0</v>
          </cell>
          <cell r="Z698">
            <v>0</v>
          </cell>
          <cell r="AA698">
            <v>0</v>
          </cell>
          <cell r="AG698">
            <v>0</v>
          </cell>
          <cell r="AH698">
            <v>0</v>
          </cell>
        </row>
        <row r="699">
          <cell r="S699">
            <v>0</v>
          </cell>
          <cell r="T699">
            <v>0</v>
          </cell>
          <cell r="Z699">
            <v>0</v>
          </cell>
          <cell r="AA699">
            <v>0</v>
          </cell>
          <cell r="AG699">
            <v>0</v>
          </cell>
          <cell r="AH699">
            <v>0</v>
          </cell>
        </row>
        <row r="700">
          <cell r="S700">
            <v>0</v>
          </cell>
          <cell r="T700">
            <v>0</v>
          </cell>
          <cell r="Z700">
            <v>0</v>
          </cell>
          <cell r="AA700">
            <v>0</v>
          </cell>
          <cell r="AG700">
            <v>0</v>
          </cell>
          <cell r="AH700">
            <v>0</v>
          </cell>
        </row>
        <row r="701">
          <cell r="S701">
            <v>0</v>
          </cell>
          <cell r="T701">
            <v>0</v>
          </cell>
          <cell r="Z701">
            <v>0</v>
          </cell>
          <cell r="AA701">
            <v>0</v>
          </cell>
          <cell r="AG701">
            <v>0</v>
          </cell>
          <cell r="AH701">
            <v>0</v>
          </cell>
        </row>
        <row r="702">
          <cell r="S702">
            <v>0</v>
          </cell>
          <cell r="T702">
            <v>0</v>
          </cell>
          <cell r="Z702">
            <v>0</v>
          </cell>
          <cell r="AA702">
            <v>0</v>
          </cell>
          <cell r="AG702">
            <v>0</v>
          </cell>
          <cell r="AH702">
            <v>0</v>
          </cell>
        </row>
        <row r="703">
          <cell r="S703">
            <v>0</v>
          </cell>
          <cell r="T703">
            <v>0</v>
          </cell>
          <cell r="Z703">
            <v>0</v>
          </cell>
          <cell r="AA703">
            <v>0</v>
          </cell>
          <cell r="AG703">
            <v>0</v>
          </cell>
          <cell r="AH703">
            <v>0</v>
          </cell>
        </row>
        <row r="704">
          <cell r="S704">
            <v>560.1</v>
          </cell>
          <cell r="T704">
            <v>0</v>
          </cell>
          <cell r="Z704">
            <v>54.32</v>
          </cell>
          <cell r="AA704">
            <v>0</v>
          </cell>
          <cell r="AG704">
            <v>0</v>
          </cell>
          <cell r="AH704">
            <v>0</v>
          </cell>
        </row>
        <row r="705">
          <cell r="S705">
            <v>0</v>
          </cell>
          <cell r="T705">
            <v>0</v>
          </cell>
          <cell r="Z705">
            <v>0</v>
          </cell>
          <cell r="AA705">
            <v>0</v>
          </cell>
          <cell r="AG705">
            <v>0</v>
          </cell>
          <cell r="AH705">
            <v>0</v>
          </cell>
        </row>
        <row r="706">
          <cell r="S706">
            <v>0</v>
          </cell>
          <cell r="T706">
            <v>0</v>
          </cell>
          <cell r="Z706">
            <v>0</v>
          </cell>
          <cell r="AA706">
            <v>0</v>
          </cell>
          <cell r="AG706">
            <v>0</v>
          </cell>
          <cell r="AH706">
            <v>0</v>
          </cell>
        </row>
        <row r="707">
          <cell r="S707">
            <v>0</v>
          </cell>
          <cell r="T707">
            <v>0</v>
          </cell>
          <cell r="Z707">
            <v>0</v>
          </cell>
          <cell r="AA707">
            <v>0</v>
          </cell>
          <cell r="AG707">
            <v>0</v>
          </cell>
          <cell r="AH707">
            <v>0</v>
          </cell>
        </row>
        <row r="708">
          <cell r="S708">
            <v>0</v>
          </cell>
          <cell r="T708">
            <v>0</v>
          </cell>
          <cell r="Z708">
            <v>-310469.45</v>
          </cell>
          <cell r="AA708">
            <v>0</v>
          </cell>
          <cell r="AG708">
            <v>0</v>
          </cell>
          <cell r="AH708">
            <v>0</v>
          </cell>
        </row>
        <row r="709">
          <cell r="S709">
            <v>0</v>
          </cell>
          <cell r="T709">
            <v>0</v>
          </cell>
          <cell r="Z709">
            <v>0</v>
          </cell>
          <cell r="AA709">
            <v>0</v>
          </cell>
          <cell r="AG709">
            <v>0</v>
          </cell>
          <cell r="AH709">
            <v>0</v>
          </cell>
        </row>
        <row r="710">
          <cell r="S710">
            <v>0</v>
          </cell>
          <cell r="T710">
            <v>0</v>
          </cell>
          <cell r="Z710">
            <v>0</v>
          </cell>
          <cell r="AA710">
            <v>0</v>
          </cell>
          <cell r="AG710">
            <v>0</v>
          </cell>
          <cell r="AH710">
            <v>0</v>
          </cell>
        </row>
        <row r="711">
          <cell r="S711">
            <v>0</v>
          </cell>
          <cell r="T711">
            <v>0</v>
          </cell>
          <cell r="Z711">
            <v>0</v>
          </cell>
          <cell r="AA711">
            <v>0</v>
          </cell>
          <cell r="AG711">
            <v>0</v>
          </cell>
          <cell r="AH711">
            <v>0</v>
          </cell>
        </row>
        <row r="712">
          <cell r="S712">
            <v>0</v>
          </cell>
          <cell r="T712">
            <v>0</v>
          </cell>
          <cell r="Z712">
            <v>0</v>
          </cell>
          <cell r="AA712">
            <v>0</v>
          </cell>
          <cell r="AG712">
            <v>0</v>
          </cell>
          <cell r="AH712">
            <v>0</v>
          </cell>
        </row>
        <row r="713">
          <cell r="S713">
            <v>0</v>
          </cell>
          <cell r="T713">
            <v>0</v>
          </cell>
          <cell r="Z713">
            <v>0</v>
          </cell>
          <cell r="AA713">
            <v>0</v>
          </cell>
          <cell r="AG713">
            <v>0</v>
          </cell>
          <cell r="AH713">
            <v>0</v>
          </cell>
        </row>
        <row r="714">
          <cell r="S714">
            <v>0</v>
          </cell>
          <cell r="T714">
            <v>0</v>
          </cell>
          <cell r="Z714">
            <v>0</v>
          </cell>
          <cell r="AA714">
            <v>0</v>
          </cell>
          <cell r="AG714">
            <v>0</v>
          </cell>
          <cell r="AH714">
            <v>0</v>
          </cell>
        </row>
        <row r="715">
          <cell r="S715">
            <v>0</v>
          </cell>
          <cell r="T715">
            <v>0</v>
          </cell>
          <cell r="Z715">
            <v>0</v>
          </cell>
          <cell r="AA715">
            <v>0</v>
          </cell>
          <cell r="AG715">
            <v>0</v>
          </cell>
          <cell r="AH715">
            <v>0</v>
          </cell>
        </row>
        <row r="716">
          <cell r="S716">
            <v>0</v>
          </cell>
          <cell r="T716">
            <v>7288.12</v>
          </cell>
          <cell r="Z716">
            <v>0</v>
          </cell>
          <cell r="AA716">
            <v>0</v>
          </cell>
          <cell r="AG716">
            <v>0</v>
          </cell>
          <cell r="AH716">
            <v>0</v>
          </cell>
        </row>
        <row r="717">
          <cell r="S717">
            <v>0</v>
          </cell>
          <cell r="T717">
            <v>0</v>
          </cell>
          <cell r="Z717">
            <v>0</v>
          </cell>
          <cell r="AA717">
            <v>0</v>
          </cell>
          <cell r="AG717">
            <v>0</v>
          </cell>
          <cell r="AH717">
            <v>0</v>
          </cell>
        </row>
        <row r="718">
          <cell r="S718">
            <v>0</v>
          </cell>
          <cell r="T718">
            <v>1092.4100000000001</v>
          </cell>
          <cell r="Z718">
            <v>0</v>
          </cell>
          <cell r="AA718">
            <v>3026.03</v>
          </cell>
          <cell r="AG718">
            <v>0</v>
          </cell>
          <cell r="AH718">
            <v>0</v>
          </cell>
        </row>
        <row r="719">
          <cell r="S719">
            <v>0</v>
          </cell>
          <cell r="T719">
            <v>0</v>
          </cell>
          <cell r="Z719">
            <v>0</v>
          </cell>
          <cell r="AA719">
            <v>0</v>
          </cell>
          <cell r="AG719">
            <v>0</v>
          </cell>
          <cell r="AH719">
            <v>0</v>
          </cell>
        </row>
        <row r="720">
          <cell r="S720">
            <v>0</v>
          </cell>
          <cell r="T720">
            <v>0</v>
          </cell>
          <cell r="Z720">
            <v>0</v>
          </cell>
          <cell r="AA720">
            <v>0</v>
          </cell>
          <cell r="AG720">
            <v>0</v>
          </cell>
          <cell r="AH720">
            <v>0</v>
          </cell>
        </row>
        <row r="721">
          <cell r="S721">
            <v>0</v>
          </cell>
          <cell r="T721">
            <v>0</v>
          </cell>
          <cell r="Z721">
            <v>0</v>
          </cell>
          <cell r="AA721">
            <v>0</v>
          </cell>
          <cell r="AG721">
            <v>0</v>
          </cell>
          <cell r="AH721">
            <v>0</v>
          </cell>
        </row>
        <row r="722">
          <cell r="S722">
            <v>0</v>
          </cell>
          <cell r="T722">
            <v>0</v>
          </cell>
          <cell r="Z722">
            <v>0</v>
          </cell>
          <cell r="AA722">
            <v>0</v>
          </cell>
          <cell r="AG722">
            <v>0</v>
          </cell>
          <cell r="AH722">
            <v>0</v>
          </cell>
        </row>
        <row r="723">
          <cell r="S723">
            <v>0</v>
          </cell>
          <cell r="T723">
            <v>0</v>
          </cell>
          <cell r="Z723">
            <v>0</v>
          </cell>
          <cell r="AA723">
            <v>0</v>
          </cell>
          <cell r="AG723">
            <v>0</v>
          </cell>
          <cell r="AH723">
            <v>0</v>
          </cell>
        </row>
        <row r="724">
          <cell r="S724">
            <v>0</v>
          </cell>
          <cell r="T724">
            <v>0</v>
          </cell>
          <cell r="Z724">
            <v>0</v>
          </cell>
          <cell r="AA724">
            <v>0</v>
          </cell>
          <cell r="AG724">
            <v>0</v>
          </cell>
          <cell r="AH724">
            <v>0</v>
          </cell>
        </row>
        <row r="725">
          <cell r="S725">
            <v>0</v>
          </cell>
          <cell r="T725">
            <v>0</v>
          </cell>
          <cell r="Z725">
            <v>0</v>
          </cell>
          <cell r="AA725">
            <v>0</v>
          </cell>
          <cell r="AG725">
            <v>0</v>
          </cell>
          <cell r="AH725">
            <v>0</v>
          </cell>
        </row>
        <row r="726">
          <cell r="S726">
            <v>0</v>
          </cell>
          <cell r="T726">
            <v>0</v>
          </cell>
          <cell r="Z726">
            <v>0</v>
          </cell>
          <cell r="AA726">
            <v>346670.83</v>
          </cell>
          <cell r="AG726">
            <v>0</v>
          </cell>
          <cell r="AH726">
            <v>0</v>
          </cell>
        </row>
        <row r="727">
          <cell r="S727">
            <v>0</v>
          </cell>
          <cell r="T727">
            <v>0</v>
          </cell>
          <cell r="Z727">
            <v>0</v>
          </cell>
          <cell r="AA727">
            <v>0</v>
          </cell>
          <cell r="AG727">
            <v>0</v>
          </cell>
          <cell r="AH727">
            <v>0</v>
          </cell>
        </row>
        <row r="728">
          <cell r="S728">
            <v>0</v>
          </cell>
          <cell r="T728">
            <v>0</v>
          </cell>
          <cell r="Z728">
            <v>0</v>
          </cell>
          <cell r="AA728">
            <v>0</v>
          </cell>
          <cell r="AG728">
            <v>0</v>
          </cell>
          <cell r="AH728">
            <v>0</v>
          </cell>
        </row>
        <row r="729">
          <cell r="S729">
            <v>0</v>
          </cell>
          <cell r="T729">
            <v>0</v>
          </cell>
          <cell r="Z729">
            <v>0</v>
          </cell>
          <cell r="AA729">
            <v>0</v>
          </cell>
          <cell r="AG729">
            <v>0</v>
          </cell>
          <cell r="AH729">
            <v>0</v>
          </cell>
        </row>
        <row r="730">
          <cell r="S730">
            <v>0</v>
          </cell>
          <cell r="T730">
            <v>0</v>
          </cell>
          <cell r="Z730">
            <v>0</v>
          </cell>
          <cell r="AA730">
            <v>0</v>
          </cell>
          <cell r="AG730">
            <v>0</v>
          </cell>
          <cell r="AH730">
            <v>0</v>
          </cell>
        </row>
        <row r="731">
          <cell r="S731">
            <v>0</v>
          </cell>
          <cell r="T731">
            <v>0</v>
          </cell>
          <cell r="Z731">
            <v>0</v>
          </cell>
          <cell r="AA731">
            <v>0</v>
          </cell>
          <cell r="AG731">
            <v>0</v>
          </cell>
          <cell r="AH731">
            <v>0</v>
          </cell>
        </row>
        <row r="732">
          <cell r="S732">
            <v>0</v>
          </cell>
          <cell r="T732">
            <v>0</v>
          </cell>
          <cell r="Z732">
            <v>0</v>
          </cell>
          <cell r="AA732">
            <v>4224.6000000000004</v>
          </cell>
          <cell r="AG732">
            <v>0</v>
          </cell>
          <cell r="AH732">
            <v>0</v>
          </cell>
        </row>
        <row r="733">
          <cell r="S733">
            <v>0</v>
          </cell>
          <cell r="T733">
            <v>0</v>
          </cell>
          <cell r="Z733">
            <v>0</v>
          </cell>
          <cell r="AA733">
            <v>0</v>
          </cell>
          <cell r="AG733">
            <v>0</v>
          </cell>
          <cell r="AH733">
            <v>0</v>
          </cell>
        </row>
        <row r="734">
          <cell r="S734">
            <v>0</v>
          </cell>
          <cell r="T734">
            <v>0</v>
          </cell>
          <cell r="Z734">
            <v>0</v>
          </cell>
          <cell r="AA734">
            <v>0</v>
          </cell>
          <cell r="AG734">
            <v>0</v>
          </cell>
          <cell r="AH734">
            <v>0</v>
          </cell>
        </row>
        <row r="735">
          <cell r="S735">
            <v>0</v>
          </cell>
          <cell r="T735">
            <v>0</v>
          </cell>
          <cell r="Z735">
            <v>0</v>
          </cell>
          <cell r="AA735">
            <v>0</v>
          </cell>
          <cell r="AG735">
            <v>0</v>
          </cell>
          <cell r="AH735">
            <v>0</v>
          </cell>
        </row>
        <row r="736">
          <cell r="S736">
            <v>0</v>
          </cell>
          <cell r="T736">
            <v>0</v>
          </cell>
          <cell r="Z736">
            <v>0</v>
          </cell>
          <cell r="AA736">
            <v>0</v>
          </cell>
          <cell r="AG736">
            <v>0</v>
          </cell>
          <cell r="AH736">
            <v>0</v>
          </cell>
        </row>
        <row r="737">
          <cell r="S737">
            <v>0</v>
          </cell>
          <cell r="T737">
            <v>0</v>
          </cell>
          <cell r="Z737">
            <v>0</v>
          </cell>
          <cell r="AA737">
            <v>0</v>
          </cell>
          <cell r="AG737">
            <v>0</v>
          </cell>
          <cell r="AH737">
            <v>0</v>
          </cell>
        </row>
        <row r="738">
          <cell r="S738">
            <v>0</v>
          </cell>
          <cell r="T738">
            <v>0</v>
          </cell>
          <cell r="Z738">
            <v>0</v>
          </cell>
          <cell r="AA738">
            <v>0</v>
          </cell>
          <cell r="AG738">
            <v>0</v>
          </cell>
          <cell r="AH738">
            <v>0</v>
          </cell>
        </row>
        <row r="739">
          <cell r="S739">
            <v>0</v>
          </cell>
          <cell r="T739">
            <v>0</v>
          </cell>
          <cell r="Z739">
            <v>0</v>
          </cell>
          <cell r="AA739">
            <v>0</v>
          </cell>
          <cell r="AG739">
            <v>0</v>
          </cell>
          <cell r="AH739">
            <v>0</v>
          </cell>
        </row>
        <row r="740">
          <cell r="S740">
            <v>0</v>
          </cell>
          <cell r="T740">
            <v>0</v>
          </cell>
          <cell r="Z740">
            <v>0</v>
          </cell>
          <cell r="AA740">
            <v>0</v>
          </cell>
          <cell r="AG740">
            <v>0</v>
          </cell>
          <cell r="AH740">
            <v>0</v>
          </cell>
        </row>
        <row r="741">
          <cell r="S741">
            <v>0</v>
          </cell>
          <cell r="T741">
            <v>0</v>
          </cell>
          <cell r="Z741">
            <v>0</v>
          </cell>
          <cell r="AA741">
            <v>0</v>
          </cell>
          <cell r="AG741">
            <v>0</v>
          </cell>
          <cell r="AH741">
            <v>0</v>
          </cell>
        </row>
        <row r="742">
          <cell r="S742">
            <v>0</v>
          </cell>
          <cell r="T742">
            <v>66390325.099999994</v>
          </cell>
          <cell r="Z742">
            <v>0</v>
          </cell>
          <cell r="AA742">
            <v>0</v>
          </cell>
          <cell r="AG742">
            <v>0</v>
          </cell>
          <cell r="AH742">
            <v>0</v>
          </cell>
        </row>
        <row r="743">
          <cell r="S743">
            <v>0</v>
          </cell>
          <cell r="T743">
            <v>0</v>
          </cell>
          <cell r="Z743">
            <v>0</v>
          </cell>
          <cell r="AA743">
            <v>0</v>
          </cell>
          <cell r="AG743">
            <v>0</v>
          </cell>
          <cell r="AH743">
            <v>0</v>
          </cell>
        </row>
        <row r="744">
          <cell r="S744">
            <v>47556184.920000002</v>
          </cell>
          <cell r="T744">
            <v>0</v>
          </cell>
          <cell r="Z744">
            <v>0</v>
          </cell>
          <cell r="AA744">
            <v>483027.54999999993</v>
          </cell>
          <cell r="AG744">
            <v>0</v>
          </cell>
          <cell r="AH744">
            <v>0</v>
          </cell>
        </row>
        <row r="745">
          <cell r="S745">
            <v>1695207.07</v>
          </cell>
          <cell r="T745">
            <v>0</v>
          </cell>
          <cell r="Z745">
            <v>0</v>
          </cell>
          <cell r="AA745">
            <v>0</v>
          </cell>
          <cell r="AG745">
            <v>0</v>
          </cell>
          <cell r="AH745">
            <v>0</v>
          </cell>
        </row>
        <row r="746">
          <cell r="S746">
            <v>0</v>
          </cell>
          <cell r="T746">
            <v>0</v>
          </cell>
          <cell r="Z746">
            <v>0</v>
          </cell>
          <cell r="AA746">
            <v>0</v>
          </cell>
          <cell r="AG746">
            <v>0</v>
          </cell>
          <cell r="AH746">
            <v>0</v>
          </cell>
        </row>
        <row r="747">
          <cell r="S747">
            <v>803017.19000000006</v>
          </cell>
          <cell r="T747">
            <v>0</v>
          </cell>
          <cell r="Z747">
            <v>0</v>
          </cell>
          <cell r="AA747">
            <v>24910920.329999998</v>
          </cell>
          <cell r="AG747">
            <v>0</v>
          </cell>
          <cell r="AH747">
            <v>0</v>
          </cell>
        </row>
        <row r="748">
          <cell r="S748">
            <v>0</v>
          </cell>
          <cell r="T748">
            <v>0</v>
          </cell>
          <cell r="Z748">
            <v>0</v>
          </cell>
          <cell r="AA748">
            <v>0</v>
          </cell>
          <cell r="AG748">
            <v>0</v>
          </cell>
          <cell r="AH748">
            <v>0</v>
          </cell>
        </row>
        <row r="749">
          <cell r="S749">
            <v>0</v>
          </cell>
          <cell r="T749">
            <v>0</v>
          </cell>
          <cell r="Z749">
            <v>0</v>
          </cell>
          <cell r="AA749">
            <v>0</v>
          </cell>
          <cell r="AG749">
            <v>0</v>
          </cell>
          <cell r="AH749">
            <v>0</v>
          </cell>
        </row>
        <row r="750">
          <cell r="S750">
            <v>0</v>
          </cell>
          <cell r="T750">
            <v>0</v>
          </cell>
          <cell r="Z750">
            <v>0</v>
          </cell>
          <cell r="AA750">
            <v>0</v>
          </cell>
          <cell r="AG750">
            <v>0</v>
          </cell>
          <cell r="AH750">
            <v>0</v>
          </cell>
        </row>
        <row r="751">
          <cell r="S751">
            <v>0</v>
          </cell>
          <cell r="T751">
            <v>0</v>
          </cell>
          <cell r="Z751">
            <v>0</v>
          </cell>
          <cell r="AA751">
            <v>0</v>
          </cell>
          <cell r="AG751">
            <v>0</v>
          </cell>
          <cell r="AH751">
            <v>0</v>
          </cell>
        </row>
        <row r="752">
          <cell r="S752">
            <v>0</v>
          </cell>
          <cell r="T752">
            <v>0</v>
          </cell>
          <cell r="Z752">
            <v>0</v>
          </cell>
          <cell r="AA752">
            <v>0</v>
          </cell>
          <cell r="AG752">
            <v>0</v>
          </cell>
          <cell r="AH752">
            <v>0</v>
          </cell>
        </row>
        <row r="753">
          <cell r="S753">
            <v>0</v>
          </cell>
          <cell r="T753">
            <v>2178270.4700000002</v>
          </cell>
          <cell r="Z753">
            <v>0</v>
          </cell>
          <cell r="AA753">
            <v>503932.11</v>
          </cell>
          <cell r="AG753">
            <v>0</v>
          </cell>
          <cell r="AH753">
            <v>0</v>
          </cell>
        </row>
        <row r="754">
          <cell r="S754">
            <v>0</v>
          </cell>
          <cell r="T754">
            <v>4737441.16</v>
          </cell>
          <cell r="Z754">
            <v>0</v>
          </cell>
          <cell r="AA754">
            <v>891738.62</v>
          </cell>
          <cell r="AG754">
            <v>0</v>
          </cell>
          <cell r="AH754">
            <v>0</v>
          </cell>
        </row>
        <row r="755">
          <cell r="S755">
            <v>0</v>
          </cell>
          <cell r="T755">
            <v>1895217.25</v>
          </cell>
          <cell r="Z755">
            <v>0</v>
          </cell>
          <cell r="AA755">
            <v>360468.31</v>
          </cell>
          <cell r="AG755">
            <v>0</v>
          </cell>
          <cell r="AH755">
            <v>0</v>
          </cell>
        </row>
        <row r="756">
          <cell r="S756">
            <v>0</v>
          </cell>
          <cell r="T756">
            <v>998545.21</v>
          </cell>
          <cell r="Z756">
            <v>0</v>
          </cell>
          <cell r="AA756">
            <v>214584.90000000002</v>
          </cell>
          <cell r="AG756">
            <v>0</v>
          </cell>
          <cell r="AH756">
            <v>0</v>
          </cell>
        </row>
        <row r="757">
          <cell r="S757">
            <v>0</v>
          </cell>
          <cell r="T757">
            <v>2734288.5</v>
          </cell>
          <cell r="Z757">
            <v>1970723.9500000002</v>
          </cell>
          <cell r="AA757">
            <v>0</v>
          </cell>
          <cell r="AG757">
            <v>0</v>
          </cell>
          <cell r="AH757">
            <v>0</v>
          </cell>
        </row>
        <row r="758">
          <cell r="S758">
            <v>12543762.59</v>
          </cell>
          <cell r="T758">
            <v>0</v>
          </cell>
          <cell r="Z758">
            <v>0</v>
          </cell>
          <cell r="AA758">
            <v>0</v>
          </cell>
          <cell r="AG758">
            <v>0</v>
          </cell>
          <cell r="AH758">
            <v>0</v>
          </cell>
        </row>
        <row r="759">
          <cell r="S759">
            <v>0</v>
          </cell>
          <cell r="T759">
            <v>0</v>
          </cell>
          <cell r="Z759">
            <v>0</v>
          </cell>
          <cell r="AA759">
            <v>0</v>
          </cell>
          <cell r="AG759">
            <v>0</v>
          </cell>
          <cell r="AH759">
            <v>0</v>
          </cell>
        </row>
        <row r="760">
          <cell r="S760">
            <v>0</v>
          </cell>
          <cell r="T760">
            <v>1451553.02</v>
          </cell>
          <cell r="Z760">
            <v>1451553.02</v>
          </cell>
          <cell r="AA760">
            <v>0</v>
          </cell>
          <cell r="AG760">
            <v>0</v>
          </cell>
          <cell r="AH760">
            <v>0</v>
          </cell>
        </row>
        <row r="761">
          <cell r="S761">
            <v>0</v>
          </cell>
          <cell r="T761">
            <v>1099.3</v>
          </cell>
          <cell r="Z761">
            <v>0</v>
          </cell>
          <cell r="AA761">
            <v>0</v>
          </cell>
          <cell r="AG761">
            <v>1099.3</v>
          </cell>
          <cell r="AH761">
            <v>0</v>
          </cell>
        </row>
        <row r="762">
          <cell r="S762">
            <v>0</v>
          </cell>
          <cell r="T762">
            <v>0</v>
          </cell>
          <cell r="Z762">
            <v>0</v>
          </cell>
          <cell r="AA762">
            <v>0</v>
          </cell>
          <cell r="AG762">
            <v>0</v>
          </cell>
          <cell r="AH762">
            <v>0</v>
          </cell>
        </row>
        <row r="763">
          <cell r="S763">
            <v>0</v>
          </cell>
          <cell r="T763">
            <v>0</v>
          </cell>
          <cell r="Z763">
            <v>0</v>
          </cell>
          <cell r="AA763">
            <v>0</v>
          </cell>
          <cell r="AG763">
            <v>0</v>
          </cell>
          <cell r="AH763">
            <v>4951633.6100000003</v>
          </cell>
        </row>
        <row r="764">
          <cell r="S764">
            <v>14063.8</v>
          </cell>
          <cell r="T764">
            <v>0</v>
          </cell>
          <cell r="Z764">
            <v>0</v>
          </cell>
          <cell r="AA764">
            <v>0</v>
          </cell>
          <cell r="AG764">
            <v>0</v>
          </cell>
          <cell r="AH764">
            <v>0</v>
          </cell>
        </row>
        <row r="765">
          <cell r="S765">
            <v>25.9</v>
          </cell>
          <cell r="T765">
            <v>0</v>
          </cell>
          <cell r="Z765">
            <v>0</v>
          </cell>
          <cell r="AA765">
            <v>0</v>
          </cell>
          <cell r="AG765">
            <v>0</v>
          </cell>
          <cell r="AH765">
            <v>0</v>
          </cell>
        </row>
        <row r="766">
          <cell r="S766">
            <v>0</v>
          </cell>
          <cell r="T766">
            <v>0</v>
          </cell>
          <cell r="Z766">
            <v>0</v>
          </cell>
          <cell r="AA766">
            <v>0</v>
          </cell>
          <cell r="AG766">
            <v>0</v>
          </cell>
          <cell r="AH766">
            <v>0</v>
          </cell>
        </row>
        <row r="767">
          <cell r="S767">
            <v>0</v>
          </cell>
          <cell r="T767">
            <v>0</v>
          </cell>
          <cell r="Z767">
            <v>0</v>
          </cell>
          <cell r="AA767">
            <v>0</v>
          </cell>
          <cell r="AG767">
            <v>0</v>
          </cell>
          <cell r="AH767">
            <v>0</v>
          </cell>
        </row>
        <row r="768">
          <cell r="S768">
            <v>0</v>
          </cell>
          <cell r="T768">
            <v>0</v>
          </cell>
          <cell r="Z768">
            <v>0</v>
          </cell>
          <cell r="AA768">
            <v>0</v>
          </cell>
          <cell r="AG768">
            <v>0</v>
          </cell>
          <cell r="AH768">
            <v>0</v>
          </cell>
        </row>
        <row r="769">
          <cell r="S769">
            <v>0</v>
          </cell>
          <cell r="T769">
            <v>0</v>
          </cell>
          <cell r="Z769">
            <v>0</v>
          </cell>
          <cell r="AA769">
            <v>0</v>
          </cell>
          <cell r="AG769">
            <v>0</v>
          </cell>
          <cell r="AH769">
            <v>0</v>
          </cell>
        </row>
        <row r="770">
          <cell r="S770">
            <v>0</v>
          </cell>
          <cell r="T770">
            <v>0</v>
          </cell>
          <cell r="Z770">
            <v>0</v>
          </cell>
          <cell r="AA770">
            <v>0</v>
          </cell>
          <cell r="AG770">
            <v>2259747.13</v>
          </cell>
          <cell r="AH770">
            <v>0</v>
          </cell>
        </row>
        <row r="771">
          <cell r="S771">
            <v>0</v>
          </cell>
          <cell r="T771">
            <v>0</v>
          </cell>
          <cell r="Z771">
            <v>0</v>
          </cell>
          <cell r="AA771">
            <v>0</v>
          </cell>
          <cell r="AG771">
            <v>0</v>
          </cell>
          <cell r="AH771">
            <v>0</v>
          </cell>
        </row>
        <row r="772">
          <cell r="S772">
            <v>0</v>
          </cell>
          <cell r="T772">
            <v>0</v>
          </cell>
          <cell r="Z772">
            <v>0</v>
          </cell>
          <cell r="AA772">
            <v>0</v>
          </cell>
          <cell r="AG772">
            <v>0</v>
          </cell>
          <cell r="AH772">
            <v>0</v>
          </cell>
        </row>
        <row r="773">
          <cell r="S773">
            <v>0</v>
          </cell>
          <cell r="T773">
            <v>0</v>
          </cell>
          <cell r="Z773">
            <v>0</v>
          </cell>
          <cell r="AA773">
            <v>0</v>
          </cell>
          <cell r="AG773">
            <v>0</v>
          </cell>
          <cell r="AH773">
            <v>0</v>
          </cell>
        </row>
        <row r="774">
          <cell r="S774">
            <v>0</v>
          </cell>
          <cell r="T774">
            <v>0</v>
          </cell>
          <cell r="Z774">
            <v>0</v>
          </cell>
          <cell r="AA774">
            <v>0</v>
          </cell>
          <cell r="AG774">
            <v>0</v>
          </cell>
          <cell r="AH774">
            <v>0</v>
          </cell>
        </row>
        <row r="775">
          <cell r="S775">
            <v>0</v>
          </cell>
          <cell r="T775">
            <v>0</v>
          </cell>
          <cell r="Z775">
            <v>0</v>
          </cell>
          <cell r="AA775">
            <v>0</v>
          </cell>
          <cell r="AG775">
            <v>0</v>
          </cell>
          <cell r="AH775">
            <v>0</v>
          </cell>
        </row>
        <row r="776">
          <cell r="S776">
            <v>0</v>
          </cell>
          <cell r="T776">
            <v>0</v>
          </cell>
          <cell r="Z776">
            <v>0</v>
          </cell>
          <cell r="AA776">
            <v>0</v>
          </cell>
          <cell r="AG776">
            <v>0</v>
          </cell>
          <cell r="AH776">
            <v>0</v>
          </cell>
        </row>
        <row r="777">
          <cell r="S777">
            <v>0</v>
          </cell>
          <cell r="T777">
            <v>0</v>
          </cell>
          <cell r="Z777">
            <v>0</v>
          </cell>
          <cell r="AA777">
            <v>0</v>
          </cell>
          <cell r="AG777">
            <v>0</v>
          </cell>
          <cell r="AH777">
            <v>0</v>
          </cell>
        </row>
        <row r="778">
          <cell r="S778">
            <v>0</v>
          </cell>
          <cell r="T778">
            <v>0</v>
          </cell>
          <cell r="Z778">
            <v>0</v>
          </cell>
          <cell r="AA778">
            <v>0</v>
          </cell>
          <cell r="AG778">
            <v>0</v>
          </cell>
          <cell r="AH778">
            <v>0</v>
          </cell>
        </row>
        <row r="779">
          <cell r="S779">
            <v>0</v>
          </cell>
          <cell r="T779">
            <v>0</v>
          </cell>
          <cell r="Z779">
            <v>0</v>
          </cell>
          <cell r="AA779">
            <v>0</v>
          </cell>
          <cell r="AG779">
            <v>0</v>
          </cell>
          <cell r="AH779">
            <v>0</v>
          </cell>
        </row>
        <row r="780">
          <cell r="S780">
            <v>0</v>
          </cell>
          <cell r="T780">
            <v>0</v>
          </cell>
          <cell r="Z780">
            <v>0</v>
          </cell>
          <cell r="AA780">
            <v>0</v>
          </cell>
          <cell r="AG780">
            <v>0</v>
          </cell>
          <cell r="AH780">
            <v>0</v>
          </cell>
        </row>
        <row r="781">
          <cell r="S781">
            <v>0</v>
          </cell>
          <cell r="T781">
            <v>0</v>
          </cell>
          <cell r="Z781">
            <v>0</v>
          </cell>
          <cell r="AA781">
            <v>0</v>
          </cell>
          <cell r="AG781">
            <v>0</v>
          </cell>
          <cell r="AH781">
            <v>0</v>
          </cell>
        </row>
        <row r="782">
          <cell r="S782">
            <v>0</v>
          </cell>
          <cell r="T782">
            <v>0</v>
          </cell>
          <cell r="Z782">
            <v>0</v>
          </cell>
          <cell r="AA782">
            <v>0</v>
          </cell>
          <cell r="AG782">
            <v>0</v>
          </cell>
          <cell r="AH782">
            <v>0</v>
          </cell>
        </row>
        <row r="783">
          <cell r="S783">
            <v>0</v>
          </cell>
          <cell r="T783">
            <v>0</v>
          </cell>
          <cell r="Z783">
            <v>0</v>
          </cell>
          <cell r="AA783">
            <v>0</v>
          </cell>
          <cell r="AG783">
            <v>0</v>
          </cell>
          <cell r="AH783">
            <v>0</v>
          </cell>
        </row>
        <row r="784">
          <cell r="S784">
            <v>0</v>
          </cell>
          <cell r="T784">
            <v>0</v>
          </cell>
          <cell r="Z784">
            <v>0</v>
          </cell>
          <cell r="AA784">
            <v>0</v>
          </cell>
          <cell r="AG784">
            <v>0</v>
          </cell>
          <cell r="AH784">
            <v>0</v>
          </cell>
        </row>
        <row r="785">
          <cell r="S785">
            <v>0</v>
          </cell>
          <cell r="T785">
            <v>0</v>
          </cell>
          <cell r="Z785">
            <v>0</v>
          </cell>
          <cell r="AA785">
            <v>0</v>
          </cell>
          <cell r="AG785">
            <v>0</v>
          </cell>
          <cell r="AH785">
            <v>0</v>
          </cell>
        </row>
        <row r="786">
          <cell r="S786">
            <v>0</v>
          </cell>
          <cell r="T786">
            <v>0</v>
          </cell>
          <cell r="Z786">
            <v>0</v>
          </cell>
          <cell r="AA786">
            <v>0</v>
          </cell>
          <cell r="AG786">
            <v>0</v>
          </cell>
          <cell r="AH786">
            <v>0</v>
          </cell>
        </row>
        <row r="787">
          <cell r="S787">
            <v>0</v>
          </cell>
          <cell r="T787">
            <v>0</v>
          </cell>
          <cell r="Z787">
            <v>0</v>
          </cell>
          <cell r="AA787">
            <v>0</v>
          </cell>
          <cell r="AG787">
            <v>0</v>
          </cell>
          <cell r="AH787">
            <v>0</v>
          </cell>
        </row>
        <row r="788">
          <cell r="S788">
            <v>0</v>
          </cell>
          <cell r="T788">
            <v>29029.03</v>
          </cell>
          <cell r="Z788">
            <v>0</v>
          </cell>
          <cell r="AA788">
            <v>0</v>
          </cell>
          <cell r="AG788">
            <v>0</v>
          </cell>
          <cell r="AH788">
            <v>0</v>
          </cell>
        </row>
        <row r="789">
          <cell r="S789">
            <v>0</v>
          </cell>
          <cell r="T789">
            <v>143758.62</v>
          </cell>
          <cell r="Z789">
            <v>0</v>
          </cell>
          <cell r="AA789">
            <v>0</v>
          </cell>
          <cell r="AG789">
            <v>0</v>
          </cell>
          <cell r="AH789">
            <v>0</v>
          </cell>
        </row>
        <row r="790">
          <cell r="S790">
            <v>0</v>
          </cell>
          <cell r="T790">
            <v>0</v>
          </cell>
          <cell r="Z790">
            <v>0</v>
          </cell>
          <cell r="AA790">
            <v>0</v>
          </cell>
          <cell r="AG790">
            <v>0</v>
          </cell>
          <cell r="AH790">
            <v>0</v>
          </cell>
        </row>
        <row r="791">
          <cell r="S791">
            <v>0</v>
          </cell>
          <cell r="T791">
            <v>0</v>
          </cell>
          <cell r="Z791">
            <v>0</v>
          </cell>
          <cell r="AA791">
            <v>0</v>
          </cell>
          <cell r="AG791">
            <v>0</v>
          </cell>
          <cell r="AH791">
            <v>0</v>
          </cell>
        </row>
        <row r="792">
          <cell r="S792">
            <v>0</v>
          </cell>
          <cell r="T792">
            <v>0</v>
          </cell>
          <cell r="Z792">
            <v>0</v>
          </cell>
          <cell r="AA792">
            <v>0</v>
          </cell>
          <cell r="AG792">
            <v>0</v>
          </cell>
          <cell r="AH792">
            <v>0</v>
          </cell>
        </row>
        <row r="793">
          <cell r="S793">
            <v>0</v>
          </cell>
          <cell r="T793">
            <v>0</v>
          </cell>
          <cell r="Z793">
            <v>0</v>
          </cell>
          <cell r="AA793">
            <v>0</v>
          </cell>
          <cell r="AG793">
            <v>0</v>
          </cell>
          <cell r="AH793">
            <v>0</v>
          </cell>
        </row>
        <row r="794">
          <cell r="S794">
            <v>0</v>
          </cell>
          <cell r="T794">
            <v>0</v>
          </cell>
          <cell r="Z794">
            <v>0</v>
          </cell>
          <cell r="AA794">
            <v>0</v>
          </cell>
          <cell r="AG794">
            <v>0</v>
          </cell>
          <cell r="AH794">
            <v>0</v>
          </cell>
        </row>
        <row r="795">
          <cell r="S795">
            <v>0</v>
          </cell>
          <cell r="T795">
            <v>0</v>
          </cell>
          <cell r="Z795">
            <v>0</v>
          </cell>
          <cell r="AA795">
            <v>0</v>
          </cell>
          <cell r="AG795">
            <v>0</v>
          </cell>
          <cell r="AH795">
            <v>0</v>
          </cell>
        </row>
        <row r="796">
          <cell r="S796">
            <v>0</v>
          </cell>
          <cell r="T796">
            <v>0</v>
          </cell>
          <cell r="Z796">
            <v>0</v>
          </cell>
          <cell r="AA796">
            <v>0</v>
          </cell>
          <cell r="AG796">
            <v>0</v>
          </cell>
          <cell r="AH796">
            <v>0</v>
          </cell>
        </row>
        <row r="797">
          <cell r="S797">
            <v>0</v>
          </cell>
          <cell r="T797">
            <v>0</v>
          </cell>
          <cell r="Z797">
            <v>0</v>
          </cell>
          <cell r="AA797">
            <v>0</v>
          </cell>
          <cell r="AG797">
            <v>0</v>
          </cell>
          <cell r="AH797">
            <v>0</v>
          </cell>
        </row>
        <row r="798">
          <cell r="S798">
            <v>0</v>
          </cell>
          <cell r="T798">
            <v>0</v>
          </cell>
          <cell r="Z798">
            <v>0</v>
          </cell>
          <cell r="AA798">
            <v>0</v>
          </cell>
          <cell r="AG798">
            <v>0</v>
          </cell>
          <cell r="AH798">
            <v>0</v>
          </cell>
        </row>
        <row r="799">
          <cell r="S799">
            <v>0</v>
          </cell>
          <cell r="T799">
            <v>0</v>
          </cell>
          <cell r="Z799">
            <v>0</v>
          </cell>
          <cell r="AA799">
            <v>0</v>
          </cell>
          <cell r="AG799">
            <v>0</v>
          </cell>
          <cell r="AH799">
            <v>0</v>
          </cell>
        </row>
        <row r="800">
          <cell r="S800">
            <v>0</v>
          </cell>
          <cell r="T800">
            <v>0</v>
          </cell>
          <cell r="Z800">
            <v>0</v>
          </cell>
          <cell r="AA800">
            <v>0</v>
          </cell>
          <cell r="AG800">
            <v>0</v>
          </cell>
          <cell r="AH800">
            <v>0</v>
          </cell>
        </row>
        <row r="801">
          <cell r="S801">
            <v>0</v>
          </cell>
          <cell r="T801">
            <v>0</v>
          </cell>
          <cell r="Z801">
            <v>0</v>
          </cell>
          <cell r="AA801">
            <v>0</v>
          </cell>
          <cell r="AG801">
            <v>0</v>
          </cell>
          <cell r="AH801">
            <v>0</v>
          </cell>
        </row>
        <row r="802">
          <cell r="S802">
            <v>488.84</v>
          </cell>
          <cell r="T802">
            <v>0</v>
          </cell>
          <cell r="Z802">
            <v>0</v>
          </cell>
          <cell r="AA802">
            <v>0</v>
          </cell>
          <cell r="AG802">
            <v>0</v>
          </cell>
          <cell r="AH802">
            <v>0</v>
          </cell>
        </row>
        <row r="803">
          <cell r="S803">
            <v>0</v>
          </cell>
          <cell r="T803">
            <v>0</v>
          </cell>
          <cell r="Z803">
            <v>0</v>
          </cell>
          <cell r="AA803">
            <v>0</v>
          </cell>
          <cell r="AG803">
            <v>0</v>
          </cell>
          <cell r="AH803">
            <v>0</v>
          </cell>
        </row>
        <row r="804">
          <cell r="S804">
            <v>0</v>
          </cell>
          <cell r="T804">
            <v>0</v>
          </cell>
          <cell r="Z804">
            <v>0</v>
          </cell>
          <cell r="AA804">
            <v>0</v>
          </cell>
          <cell r="AG804">
            <v>0</v>
          </cell>
          <cell r="AH804">
            <v>0</v>
          </cell>
        </row>
        <row r="805">
          <cell r="S805">
            <v>0</v>
          </cell>
          <cell r="T805">
            <v>0</v>
          </cell>
          <cell r="Z805">
            <v>0</v>
          </cell>
          <cell r="AA805">
            <v>0</v>
          </cell>
          <cell r="AG805">
            <v>0</v>
          </cell>
          <cell r="AH805">
            <v>0</v>
          </cell>
        </row>
        <row r="806">
          <cell r="S806">
            <v>0</v>
          </cell>
          <cell r="T806">
            <v>51475.590000000004</v>
          </cell>
          <cell r="Z806">
            <v>0</v>
          </cell>
          <cell r="AA806">
            <v>0</v>
          </cell>
          <cell r="AG806">
            <v>0</v>
          </cell>
          <cell r="AH806">
            <v>0</v>
          </cell>
        </row>
        <row r="807">
          <cell r="S807">
            <v>0</v>
          </cell>
          <cell r="T807">
            <v>0</v>
          </cell>
          <cell r="Z807">
            <v>0</v>
          </cell>
          <cell r="AA807">
            <v>0</v>
          </cell>
          <cell r="AG807">
            <v>0</v>
          </cell>
          <cell r="AH807">
            <v>0</v>
          </cell>
        </row>
        <row r="808">
          <cell r="S808">
            <v>0</v>
          </cell>
          <cell r="T808">
            <v>6157.89</v>
          </cell>
          <cell r="Z808">
            <v>0</v>
          </cell>
          <cell r="AA808">
            <v>0</v>
          </cell>
          <cell r="AG808">
            <v>0</v>
          </cell>
          <cell r="AH808">
            <v>0</v>
          </cell>
        </row>
        <row r="809">
          <cell r="S809">
            <v>0</v>
          </cell>
          <cell r="T809">
            <v>0</v>
          </cell>
          <cell r="Z809">
            <v>0</v>
          </cell>
          <cell r="AA809">
            <v>0</v>
          </cell>
          <cell r="AG809">
            <v>0</v>
          </cell>
          <cell r="AH809">
            <v>0</v>
          </cell>
        </row>
        <row r="810">
          <cell r="S810">
            <v>0</v>
          </cell>
          <cell r="T810">
            <v>0</v>
          </cell>
          <cell r="Z810">
            <v>0</v>
          </cell>
          <cell r="AA810">
            <v>0</v>
          </cell>
          <cell r="AG810">
            <v>0</v>
          </cell>
          <cell r="AH810">
            <v>0</v>
          </cell>
        </row>
        <row r="811">
          <cell r="S811">
            <v>0</v>
          </cell>
          <cell r="T811">
            <v>0</v>
          </cell>
          <cell r="Z811">
            <v>0</v>
          </cell>
          <cell r="AA811">
            <v>0</v>
          </cell>
          <cell r="AG811">
            <v>0</v>
          </cell>
          <cell r="AH811">
            <v>0</v>
          </cell>
        </row>
        <row r="812">
          <cell r="S812">
            <v>0</v>
          </cell>
          <cell r="T812">
            <v>17908.78</v>
          </cell>
          <cell r="Z812">
            <v>0</v>
          </cell>
          <cell r="AA812">
            <v>0</v>
          </cell>
          <cell r="AG812">
            <v>0</v>
          </cell>
          <cell r="AH812">
            <v>0</v>
          </cell>
        </row>
        <row r="813">
          <cell r="S813">
            <v>0</v>
          </cell>
          <cell r="T813">
            <v>517.99</v>
          </cell>
          <cell r="Z813">
            <v>0</v>
          </cell>
          <cell r="AA813">
            <v>0</v>
          </cell>
          <cell r="AG813">
            <v>0</v>
          </cell>
          <cell r="AH813">
            <v>0</v>
          </cell>
        </row>
        <row r="814">
          <cell r="S814">
            <v>0</v>
          </cell>
          <cell r="T814">
            <v>0</v>
          </cell>
          <cell r="Z814">
            <v>0</v>
          </cell>
          <cell r="AA814">
            <v>0</v>
          </cell>
          <cell r="AG814">
            <v>0</v>
          </cell>
          <cell r="AH814">
            <v>0</v>
          </cell>
        </row>
        <row r="815">
          <cell r="S815">
            <v>0</v>
          </cell>
          <cell r="T815">
            <v>0</v>
          </cell>
          <cell r="Z815">
            <v>0</v>
          </cell>
          <cell r="AA815">
            <v>0</v>
          </cell>
          <cell r="AG815">
            <v>0</v>
          </cell>
          <cell r="AH815">
            <v>0</v>
          </cell>
        </row>
        <row r="816">
          <cell r="S816">
            <v>0</v>
          </cell>
          <cell r="T816">
            <v>0</v>
          </cell>
          <cell r="Z816">
            <v>0</v>
          </cell>
          <cell r="AA816">
            <v>0</v>
          </cell>
          <cell r="AG816">
            <v>0</v>
          </cell>
          <cell r="AH816">
            <v>0</v>
          </cell>
        </row>
        <row r="817">
          <cell r="S817">
            <v>0</v>
          </cell>
          <cell r="T817">
            <v>0</v>
          </cell>
          <cell r="Z817">
            <v>0</v>
          </cell>
          <cell r="AA817">
            <v>0</v>
          </cell>
          <cell r="AG817">
            <v>0</v>
          </cell>
          <cell r="AH817">
            <v>0</v>
          </cell>
        </row>
        <row r="818">
          <cell r="S818">
            <v>0</v>
          </cell>
          <cell r="T818">
            <v>0</v>
          </cell>
          <cell r="Z818">
            <v>0</v>
          </cell>
          <cell r="AA818">
            <v>0</v>
          </cell>
          <cell r="AG818">
            <v>0</v>
          </cell>
          <cell r="AH818">
            <v>64.3</v>
          </cell>
        </row>
        <row r="819">
          <cell r="S819">
            <v>0</v>
          </cell>
          <cell r="T819">
            <v>0</v>
          </cell>
          <cell r="Z819">
            <v>0</v>
          </cell>
          <cell r="AA819">
            <v>0</v>
          </cell>
          <cell r="AG819">
            <v>0</v>
          </cell>
          <cell r="AH819">
            <v>0</v>
          </cell>
        </row>
        <row r="820">
          <cell r="S820">
            <v>0</v>
          </cell>
          <cell r="T820">
            <v>0</v>
          </cell>
          <cell r="Z820">
            <v>0</v>
          </cell>
          <cell r="AA820">
            <v>0</v>
          </cell>
          <cell r="AG820">
            <v>0</v>
          </cell>
          <cell r="AH820">
            <v>0</v>
          </cell>
        </row>
        <row r="821">
          <cell r="S821">
            <v>0</v>
          </cell>
          <cell r="T821">
            <v>0</v>
          </cell>
          <cell r="Z821">
            <v>0</v>
          </cell>
          <cell r="AA821">
            <v>0</v>
          </cell>
          <cell r="AG821">
            <v>0</v>
          </cell>
          <cell r="AH821">
            <v>0</v>
          </cell>
        </row>
        <row r="822">
          <cell r="S822">
            <v>0</v>
          </cell>
          <cell r="T822">
            <v>5687880.8899999997</v>
          </cell>
          <cell r="Z822">
            <v>0</v>
          </cell>
          <cell r="AA822">
            <v>0</v>
          </cell>
          <cell r="AG822">
            <v>0</v>
          </cell>
          <cell r="AH822">
            <v>99800</v>
          </cell>
        </row>
        <row r="823">
          <cell r="S823">
            <v>0</v>
          </cell>
          <cell r="T823">
            <v>11167.07</v>
          </cell>
          <cell r="Z823">
            <v>0</v>
          </cell>
          <cell r="AA823">
            <v>1460.78</v>
          </cell>
          <cell r="AG823">
            <v>0</v>
          </cell>
          <cell r="AH823">
            <v>0</v>
          </cell>
        </row>
        <row r="824">
          <cell r="S824">
            <v>0</v>
          </cell>
          <cell r="T824">
            <v>1272469.82</v>
          </cell>
          <cell r="Z824">
            <v>0</v>
          </cell>
          <cell r="AA824">
            <v>482095.34</v>
          </cell>
          <cell r="AG824">
            <v>0</v>
          </cell>
          <cell r="AH824">
            <v>0</v>
          </cell>
        </row>
        <row r="825">
          <cell r="S825">
            <v>0</v>
          </cell>
          <cell r="T825">
            <v>846.13</v>
          </cell>
          <cell r="Z825">
            <v>0</v>
          </cell>
          <cell r="AA825">
            <v>0</v>
          </cell>
          <cell r="AG825">
            <v>0</v>
          </cell>
          <cell r="AH825">
            <v>0</v>
          </cell>
        </row>
        <row r="826">
          <cell r="S826">
            <v>0</v>
          </cell>
          <cell r="T826">
            <v>0</v>
          </cell>
          <cell r="Z826">
            <v>0</v>
          </cell>
          <cell r="AA826">
            <v>0</v>
          </cell>
          <cell r="AG826">
            <v>0</v>
          </cell>
          <cell r="AH826">
            <v>0</v>
          </cell>
        </row>
        <row r="827">
          <cell r="S827">
            <v>0</v>
          </cell>
          <cell r="T827">
            <v>17737.37</v>
          </cell>
          <cell r="Z827">
            <v>0</v>
          </cell>
          <cell r="AA827">
            <v>0</v>
          </cell>
          <cell r="AG827">
            <v>0</v>
          </cell>
          <cell r="AH827">
            <v>0</v>
          </cell>
        </row>
        <row r="828">
          <cell r="S828">
            <v>0</v>
          </cell>
          <cell r="T828">
            <v>0</v>
          </cell>
          <cell r="Z828">
            <v>0</v>
          </cell>
          <cell r="AA828">
            <v>0</v>
          </cell>
          <cell r="AG828">
            <v>0</v>
          </cell>
          <cell r="AH828">
            <v>0</v>
          </cell>
        </row>
        <row r="832">
          <cell r="O832">
            <v>4000</v>
          </cell>
          <cell r="S832">
            <v>7700</v>
          </cell>
          <cell r="V832">
            <v>0</v>
          </cell>
          <cell r="Z832">
            <v>0</v>
          </cell>
          <cell r="AG832">
            <v>0</v>
          </cell>
        </row>
        <row r="833">
          <cell r="S833">
            <v>0</v>
          </cell>
          <cell r="V833">
            <v>0</v>
          </cell>
          <cell r="Z833">
            <v>0</v>
          </cell>
          <cell r="AG833">
            <v>0</v>
          </cell>
        </row>
        <row r="834">
          <cell r="S834">
            <v>0</v>
          </cell>
          <cell r="V834">
            <v>0</v>
          </cell>
          <cell r="Z834">
            <v>0</v>
          </cell>
          <cell r="AG834">
            <v>0</v>
          </cell>
        </row>
        <row r="835">
          <cell r="P835">
            <v>7111510.6500000004</v>
          </cell>
          <cell r="T835">
            <v>8059412.4299999978</v>
          </cell>
          <cell r="W835">
            <v>40636105.850000001</v>
          </cell>
          <cell r="AA835">
            <v>66175840.090000004</v>
          </cell>
          <cell r="AH835">
            <v>0</v>
          </cell>
        </row>
        <row r="836">
          <cell r="T836">
            <v>0</v>
          </cell>
          <cell r="W836">
            <v>0</v>
          </cell>
          <cell r="AA836">
            <v>0</v>
          </cell>
          <cell r="AH836">
            <v>0</v>
          </cell>
        </row>
        <row r="837">
          <cell r="S837">
            <v>0</v>
          </cell>
          <cell r="V837">
            <v>0</v>
          </cell>
          <cell r="Z837">
            <v>0</v>
          </cell>
          <cell r="AG837">
            <v>0</v>
          </cell>
        </row>
        <row r="838">
          <cell r="S838">
            <v>0</v>
          </cell>
          <cell r="V838">
            <v>0</v>
          </cell>
          <cell r="Z838">
            <v>0</v>
          </cell>
          <cell r="AG838">
            <v>0</v>
          </cell>
        </row>
        <row r="839">
          <cell r="O839">
            <v>46402864.329999998</v>
          </cell>
          <cell r="S839">
            <v>52272565.630000003</v>
          </cell>
          <cell r="V839">
            <v>597770.17999999993</v>
          </cell>
          <cell r="Z839">
            <v>4205488.6000000006</v>
          </cell>
          <cell r="AG839">
            <v>0</v>
          </cell>
        </row>
        <row r="840">
          <cell r="S840">
            <v>0</v>
          </cell>
          <cell r="V840">
            <v>0</v>
          </cell>
          <cell r="Z840">
            <v>0</v>
          </cell>
          <cell r="AG840">
            <v>0</v>
          </cell>
        </row>
        <row r="841">
          <cell r="S841">
            <v>0</v>
          </cell>
          <cell r="V841">
            <v>0</v>
          </cell>
          <cell r="Z841">
            <v>0</v>
          </cell>
          <cell r="AG841">
            <v>0</v>
          </cell>
        </row>
        <row r="842">
          <cell r="T842">
            <v>0</v>
          </cell>
          <cell r="W842">
            <v>0</v>
          </cell>
          <cell r="AA842">
            <v>0</v>
          </cell>
          <cell r="AH842">
            <v>0</v>
          </cell>
        </row>
        <row r="843">
          <cell r="T843">
            <v>0</v>
          </cell>
          <cell r="W843">
            <v>0</v>
          </cell>
          <cell r="AA843">
            <v>0</v>
          </cell>
          <cell r="AH843">
            <v>0</v>
          </cell>
        </row>
        <row r="844">
          <cell r="T844">
            <v>0</v>
          </cell>
          <cell r="W844">
            <v>0</v>
          </cell>
          <cell r="AA844">
            <v>0</v>
          </cell>
          <cell r="AH844">
            <v>0</v>
          </cell>
        </row>
        <row r="845">
          <cell r="T845">
            <v>0</v>
          </cell>
          <cell r="W845">
            <v>0</v>
          </cell>
          <cell r="AA845">
            <v>0</v>
          </cell>
          <cell r="AH845">
            <v>0</v>
          </cell>
        </row>
        <row r="846">
          <cell r="O846">
            <v>34697.29</v>
          </cell>
          <cell r="S846">
            <v>47762.490000000005</v>
          </cell>
          <cell r="V846">
            <v>0</v>
          </cell>
          <cell r="Z846">
            <v>0</v>
          </cell>
          <cell r="AG846">
            <v>0</v>
          </cell>
        </row>
        <row r="847">
          <cell r="T847">
            <v>0</v>
          </cell>
          <cell r="W847">
            <v>0</v>
          </cell>
          <cell r="AA847">
            <v>0</v>
          </cell>
          <cell r="AD847">
            <v>0</v>
          </cell>
          <cell r="AH847">
            <v>0</v>
          </cell>
        </row>
        <row r="848">
          <cell r="T848">
            <v>0</v>
          </cell>
          <cell r="W848">
            <v>0</v>
          </cell>
          <cell r="AA848">
            <v>0</v>
          </cell>
          <cell r="AH848">
            <v>0</v>
          </cell>
        </row>
        <row r="849">
          <cell r="O849">
            <v>0</v>
          </cell>
          <cell r="P849">
            <v>0</v>
          </cell>
          <cell r="S849">
            <v>23309639.989999998</v>
          </cell>
          <cell r="T849">
            <v>0</v>
          </cell>
          <cell r="V849">
            <v>0</v>
          </cell>
          <cell r="W849">
            <v>0</v>
          </cell>
          <cell r="Z849">
            <v>41496618.850000001</v>
          </cell>
          <cell r="AA849">
            <v>0</v>
          </cell>
          <cell r="AC849">
            <v>0</v>
          </cell>
          <cell r="AD849">
            <v>0</v>
          </cell>
          <cell r="AG849">
            <v>0</v>
          </cell>
          <cell r="AH849">
            <v>0</v>
          </cell>
          <cell r="AK849">
            <v>0</v>
          </cell>
          <cell r="AL849">
            <v>0</v>
          </cell>
          <cell r="AO849">
            <v>64806258.840000004</v>
          </cell>
          <cell r="AP849">
            <v>0</v>
          </cell>
        </row>
        <row r="850">
          <cell r="O850">
            <v>0</v>
          </cell>
          <cell r="P850">
            <v>0</v>
          </cell>
          <cell r="S850">
            <v>6645036.2999999998</v>
          </cell>
          <cell r="T850">
            <v>0</v>
          </cell>
          <cell r="V850">
            <v>0</v>
          </cell>
          <cell r="W850">
            <v>0</v>
          </cell>
          <cell r="Z850">
            <v>492839.02</v>
          </cell>
          <cell r="AA850">
            <v>0</v>
          </cell>
          <cell r="AC850">
            <v>0</v>
          </cell>
          <cell r="AD850">
            <v>0</v>
          </cell>
          <cell r="AG850">
            <v>0</v>
          </cell>
          <cell r="AH850">
            <v>0</v>
          </cell>
          <cell r="AK850">
            <v>0</v>
          </cell>
          <cell r="AL850">
            <v>0</v>
          </cell>
          <cell r="AO850">
            <v>7137875.3200000003</v>
          </cell>
          <cell r="AP850">
            <v>0</v>
          </cell>
        </row>
        <row r="851">
          <cell r="O851">
            <v>0</v>
          </cell>
          <cell r="P851">
            <v>0</v>
          </cell>
          <cell r="S851">
            <v>0</v>
          </cell>
          <cell r="T851">
            <v>28469240.52</v>
          </cell>
          <cell r="V851">
            <v>0</v>
          </cell>
          <cell r="W851">
            <v>0</v>
          </cell>
          <cell r="Z851">
            <v>0</v>
          </cell>
          <cell r="AA851">
            <v>15921260.48</v>
          </cell>
          <cell r="AC851">
            <v>0</v>
          </cell>
          <cell r="AD851">
            <v>0</v>
          </cell>
          <cell r="AG851">
            <v>0</v>
          </cell>
          <cell r="AH851">
            <v>0</v>
          </cell>
          <cell r="AK851">
            <v>0</v>
          </cell>
          <cell r="AL851">
            <v>0</v>
          </cell>
          <cell r="AO851">
            <v>0</v>
          </cell>
          <cell r="AP851">
            <v>44390501</v>
          </cell>
        </row>
        <row r="852">
          <cell r="O852">
            <v>0</v>
          </cell>
          <cell r="P852">
            <v>0</v>
          </cell>
          <cell r="S852">
            <v>0</v>
          </cell>
          <cell r="T852">
            <v>0</v>
          </cell>
          <cell r="V852">
            <v>0</v>
          </cell>
          <cell r="W852">
            <v>0</v>
          </cell>
          <cell r="Z852">
            <v>0</v>
          </cell>
          <cell r="AA852">
            <v>0</v>
          </cell>
          <cell r="AC852">
            <v>0</v>
          </cell>
          <cell r="AD852">
            <v>0</v>
          </cell>
          <cell r="AG852">
            <v>0</v>
          </cell>
          <cell r="AH852">
            <v>0</v>
          </cell>
          <cell r="AK852">
            <v>0</v>
          </cell>
          <cell r="AL852">
            <v>0</v>
          </cell>
          <cell r="AO852">
            <v>0</v>
          </cell>
          <cell r="AP852">
            <v>0</v>
          </cell>
        </row>
        <row r="853">
          <cell r="O853">
            <v>0</v>
          </cell>
          <cell r="P853">
            <v>0</v>
          </cell>
          <cell r="S853">
            <v>0</v>
          </cell>
          <cell r="T853">
            <v>0</v>
          </cell>
          <cell r="V853">
            <v>0</v>
          </cell>
          <cell r="W853">
            <v>0</v>
          </cell>
          <cell r="Z853">
            <v>0</v>
          </cell>
          <cell r="AA853">
            <v>0</v>
          </cell>
          <cell r="AC853">
            <v>0</v>
          </cell>
          <cell r="AD853">
            <v>0</v>
          </cell>
          <cell r="AG853">
            <v>0</v>
          </cell>
          <cell r="AH853">
            <v>0</v>
          </cell>
          <cell r="AK853">
            <v>0</v>
          </cell>
          <cell r="AL853">
            <v>0</v>
          </cell>
          <cell r="AO853">
            <v>0</v>
          </cell>
          <cell r="AP853">
            <v>0</v>
          </cell>
        </row>
        <row r="854">
          <cell r="O854">
            <v>0</v>
          </cell>
          <cell r="P854">
            <v>0</v>
          </cell>
          <cell r="S854">
            <v>0</v>
          </cell>
          <cell r="T854">
            <v>0</v>
          </cell>
          <cell r="V854">
            <v>0</v>
          </cell>
          <cell r="W854">
            <v>0</v>
          </cell>
          <cell r="Z854">
            <v>0</v>
          </cell>
          <cell r="AA854">
            <v>0</v>
          </cell>
          <cell r="AC854">
            <v>0</v>
          </cell>
          <cell r="AD854">
            <v>0</v>
          </cell>
          <cell r="AG854">
            <v>0</v>
          </cell>
          <cell r="AH854">
            <v>0</v>
          </cell>
          <cell r="AK854">
            <v>0</v>
          </cell>
          <cell r="AL854">
            <v>0</v>
          </cell>
          <cell r="AO854">
            <v>0</v>
          </cell>
          <cell r="AP854">
            <v>0</v>
          </cell>
        </row>
        <row r="855">
          <cell r="O855">
            <v>0</v>
          </cell>
          <cell r="P855">
            <v>0</v>
          </cell>
          <cell r="S855">
            <v>0</v>
          </cell>
          <cell r="T855">
            <v>5142.5600000000004</v>
          </cell>
          <cell r="V855">
            <v>0</v>
          </cell>
          <cell r="W855">
            <v>0</v>
          </cell>
          <cell r="Z855">
            <v>0</v>
          </cell>
          <cell r="AA855">
            <v>6021.1299999999992</v>
          </cell>
          <cell r="AC855">
            <v>0</v>
          </cell>
          <cell r="AD855">
            <v>0</v>
          </cell>
          <cell r="AG855">
            <v>0</v>
          </cell>
          <cell r="AH855">
            <v>0</v>
          </cell>
          <cell r="AK855">
            <v>0</v>
          </cell>
          <cell r="AL855">
            <v>0</v>
          </cell>
          <cell r="AO855">
            <v>0</v>
          </cell>
          <cell r="AP855">
            <v>11163.689999999999</v>
          </cell>
        </row>
        <row r="856">
          <cell r="O856">
            <v>0</v>
          </cell>
          <cell r="P856">
            <v>0</v>
          </cell>
          <cell r="S856">
            <v>0</v>
          </cell>
          <cell r="T856">
            <v>532391.43000000005</v>
          </cell>
          <cell r="V856">
            <v>0</v>
          </cell>
          <cell r="W856">
            <v>0</v>
          </cell>
          <cell r="Z856">
            <v>0</v>
          </cell>
          <cell r="AA856">
            <v>522442.02</v>
          </cell>
          <cell r="AC856">
            <v>0</v>
          </cell>
          <cell r="AD856">
            <v>0</v>
          </cell>
          <cell r="AG856">
            <v>0</v>
          </cell>
          <cell r="AH856">
            <v>0</v>
          </cell>
          <cell r="AK856">
            <v>0</v>
          </cell>
          <cell r="AL856">
            <v>0</v>
          </cell>
          <cell r="AO856">
            <v>0</v>
          </cell>
          <cell r="AP856">
            <v>1054833.4500000002</v>
          </cell>
        </row>
        <row r="857">
          <cell r="O857">
            <v>0</v>
          </cell>
          <cell r="P857">
            <v>0</v>
          </cell>
          <cell r="S857">
            <v>0</v>
          </cell>
          <cell r="T857">
            <v>28466875.690000001</v>
          </cell>
          <cell r="V857">
            <v>0</v>
          </cell>
          <cell r="W857">
            <v>0</v>
          </cell>
          <cell r="Z857">
            <v>0</v>
          </cell>
          <cell r="AA857">
            <v>15921260.48</v>
          </cell>
          <cell r="AC857">
            <v>0</v>
          </cell>
          <cell r="AD857">
            <v>0</v>
          </cell>
          <cell r="AG857">
            <v>0</v>
          </cell>
          <cell r="AH857">
            <v>0</v>
          </cell>
          <cell r="AK857">
            <v>0</v>
          </cell>
          <cell r="AL857">
            <v>0</v>
          </cell>
          <cell r="AO857">
            <v>0</v>
          </cell>
          <cell r="AP857">
            <v>44388136.170000002</v>
          </cell>
        </row>
        <row r="858">
          <cell r="O858">
            <v>11148137.08</v>
          </cell>
          <cell r="S858">
            <v>11135239.879999999</v>
          </cell>
          <cell r="V858">
            <v>71273.98</v>
          </cell>
          <cell r="Z858">
            <v>176766.28999999998</v>
          </cell>
          <cell r="AG858">
            <v>0</v>
          </cell>
        </row>
        <row r="859">
          <cell r="O859">
            <v>57562092.399999999</v>
          </cell>
          <cell r="S859">
            <v>58236390.629999995</v>
          </cell>
          <cell r="V859">
            <v>0</v>
          </cell>
          <cell r="Z859">
            <v>0</v>
          </cell>
          <cell r="AG859">
            <v>0</v>
          </cell>
          <cell r="AK859">
            <v>57562092.399999999</v>
          </cell>
          <cell r="AO859">
            <v>58236390.629999995</v>
          </cell>
        </row>
        <row r="860">
          <cell r="S860">
            <v>0</v>
          </cell>
          <cell r="V860">
            <v>0</v>
          </cell>
          <cell r="Z860">
            <v>0</v>
          </cell>
          <cell r="AG860">
            <v>0</v>
          </cell>
          <cell r="AK860">
            <v>0</v>
          </cell>
          <cell r="AO860">
            <v>0</v>
          </cell>
        </row>
        <row r="861">
          <cell r="O861">
            <v>52132.52</v>
          </cell>
          <cell r="S861">
            <v>46272.740000000005</v>
          </cell>
          <cell r="V861">
            <v>0</v>
          </cell>
          <cell r="Z861">
            <v>0</v>
          </cell>
          <cell r="AG861">
            <v>0</v>
          </cell>
          <cell r="AK861">
            <v>52132.52</v>
          </cell>
          <cell r="AO861">
            <v>46272.740000000005</v>
          </cell>
        </row>
        <row r="862">
          <cell r="S862">
            <v>0</v>
          </cell>
          <cell r="V862">
            <v>0</v>
          </cell>
          <cell r="Z862">
            <v>0</v>
          </cell>
          <cell r="AG862">
            <v>0</v>
          </cell>
          <cell r="AK862">
            <v>0</v>
          </cell>
          <cell r="AO862">
            <v>0</v>
          </cell>
        </row>
        <row r="863">
          <cell r="O863">
            <v>1555470.86</v>
          </cell>
          <cell r="S863">
            <v>1279102.9400000002</v>
          </cell>
          <cell r="V863">
            <v>0</v>
          </cell>
          <cell r="Z863">
            <v>0</v>
          </cell>
          <cell r="AG863">
            <v>0</v>
          </cell>
          <cell r="AK863">
            <v>1555470.86</v>
          </cell>
          <cell r="AO863">
            <v>1279102.9400000002</v>
          </cell>
        </row>
        <row r="864">
          <cell r="S864">
            <v>0</v>
          </cell>
          <cell r="V864">
            <v>0</v>
          </cell>
          <cell r="Z864">
            <v>0</v>
          </cell>
          <cell r="AG864">
            <v>0</v>
          </cell>
          <cell r="AK864">
            <v>0</v>
          </cell>
          <cell r="AO864">
            <v>0</v>
          </cell>
        </row>
        <row r="865">
          <cell r="S865">
            <v>0</v>
          </cell>
          <cell r="V865">
            <v>0</v>
          </cell>
          <cell r="Z865">
            <v>0</v>
          </cell>
          <cell r="AG865">
            <v>0</v>
          </cell>
          <cell r="AK865">
            <v>0</v>
          </cell>
          <cell r="AO865">
            <v>0</v>
          </cell>
        </row>
        <row r="866">
          <cell r="S866">
            <v>0</v>
          </cell>
          <cell r="V866">
            <v>0</v>
          </cell>
          <cell r="Z866">
            <v>0</v>
          </cell>
          <cell r="AG866">
            <v>0</v>
          </cell>
          <cell r="AK866">
            <v>0</v>
          </cell>
          <cell r="AO866">
            <v>0</v>
          </cell>
        </row>
        <row r="867">
          <cell r="O867">
            <v>1806990</v>
          </cell>
          <cell r="S867">
            <v>1786132.99</v>
          </cell>
          <cell r="V867">
            <v>0</v>
          </cell>
          <cell r="Z867">
            <v>0</v>
          </cell>
          <cell r="AG867">
            <v>0</v>
          </cell>
          <cell r="AK867">
            <v>1806990</v>
          </cell>
          <cell r="AO867">
            <v>1786132.99</v>
          </cell>
        </row>
        <row r="868">
          <cell r="T868">
            <v>0</v>
          </cell>
          <cell r="W868">
            <v>0</v>
          </cell>
          <cell r="AA868">
            <v>0</v>
          </cell>
          <cell r="AH868">
            <v>0</v>
          </cell>
          <cell r="AL868">
            <v>0</v>
          </cell>
          <cell r="AP868">
            <v>0</v>
          </cell>
        </row>
        <row r="869">
          <cell r="T869">
            <v>0</v>
          </cell>
          <cell r="W869">
            <v>0</v>
          </cell>
          <cell r="AA869">
            <v>0</v>
          </cell>
          <cell r="AH869">
            <v>0</v>
          </cell>
          <cell r="AL869">
            <v>0</v>
          </cell>
          <cell r="AP869">
            <v>0</v>
          </cell>
        </row>
        <row r="870">
          <cell r="T870">
            <v>0</v>
          </cell>
          <cell r="W870">
            <v>0</v>
          </cell>
          <cell r="AA870">
            <v>0</v>
          </cell>
          <cell r="AH870">
            <v>0</v>
          </cell>
          <cell r="AL870">
            <v>0</v>
          </cell>
          <cell r="AP870">
            <v>0</v>
          </cell>
        </row>
        <row r="871">
          <cell r="T871">
            <v>0</v>
          </cell>
          <cell r="W871">
            <v>0</v>
          </cell>
          <cell r="AA871">
            <v>0</v>
          </cell>
          <cell r="AH871">
            <v>0</v>
          </cell>
          <cell r="AL871">
            <v>0</v>
          </cell>
          <cell r="AP871">
            <v>0</v>
          </cell>
        </row>
        <row r="872">
          <cell r="T872">
            <v>0</v>
          </cell>
          <cell r="W872">
            <v>0</v>
          </cell>
          <cell r="AA872">
            <v>0</v>
          </cell>
          <cell r="AH872">
            <v>0</v>
          </cell>
          <cell r="AL872">
            <v>0</v>
          </cell>
          <cell r="AP872">
            <v>0</v>
          </cell>
        </row>
        <row r="873">
          <cell r="T873">
            <v>0</v>
          </cell>
          <cell r="W873">
            <v>0</v>
          </cell>
          <cell r="AA873">
            <v>0</v>
          </cell>
          <cell r="AH873">
            <v>0</v>
          </cell>
          <cell r="AL873">
            <v>0</v>
          </cell>
          <cell r="AP873">
            <v>0</v>
          </cell>
        </row>
        <row r="874">
          <cell r="T874">
            <v>0</v>
          </cell>
          <cell r="W874">
            <v>0</v>
          </cell>
          <cell r="AA874">
            <v>0</v>
          </cell>
          <cell r="AH874">
            <v>0</v>
          </cell>
          <cell r="AL874">
            <v>0</v>
          </cell>
          <cell r="AP874">
            <v>0</v>
          </cell>
        </row>
        <row r="875">
          <cell r="P875">
            <v>6725.45</v>
          </cell>
          <cell r="T875">
            <v>6725.45</v>
          </cell>
          <cell r="W875">
            <v>0</v>
          </cell>
          <cell r="AA875">
            <v>0</v>
          </cell>
          <cell r="AH875">
            <v>0</v>
          </cell>
          <cell r="AL875">
            <v>6725.45</v>
          </cell>
          <cell r="AP875">
            <v>6725.45</v>
          </cell>
        </row>
        <row r="876">
          <cell r="O876">
            <v>0</v>
          </cell>
          <cell r="P876">
            <v>0</v>
          </cell>
          <cell r="S876">
            <v>0</v>
          </cell>
          <cell r="T876">
            <v>0</v>
          </cell>
          <cell r="V876">
            <v>0</v>
          </cell>
          <cell r="W876">
            <v>0</v>
          </cell>
          <cell r="Z876">
            <v>0</v>
          </cell>
          <cell r="AA876">
            <v>438926.88999999996</v>
          </cell>
          <cell r="AC876">
            <v>0</v>
          </cell>
          <cell r="AD876">
            <v>0</v>
          </cell>
          <cell r="AG876">
            <v>0</v>
          </cell>
          <cell r="AH876">
            <v>0</v>
          </cell>
          <cell r="AK876">
            <v>0</v>
          </cell>
          <cell r="AL876">
            <v>0</v>
          </cell>
          <cell r="AO876">
            <v>0</v>
          </cell>
          <cell r="AP876">
            <v>438926.88999999996</v>
          </cell>
        </row>
        <row r="877">
          <cell r="O877">
            <v>0</v>
          </cell>
          <cell r="P877">
            <v>0</v>
          </cell>
          <cell r="S877">
            <v>0</v>
          </cell>
          <cell r="T877">
            <v>0</v>
          </cell>
          <cell r="V877">
            <v>0</v>
          </cell>
          <cell r="W877">
            <v>0</v>
          </cell>
          <cell r="Z877">
            <v>0</v>
          </cell>
          <cell r="AA877">
            <v>3228096.9499999997</v>
          </cell>
          <cell r="AC877">
            <v>0</v>
          </cell>
          <cell r="AD877">
            <v>0</v>
          </cell>
          <cell r="AG877">
            <v>0</v>
          </cell>
          <cell r="AH877">
            <v>0</v>
          </cell>
          <cell r="AK877">
            <v>0</v>
          </cell>
          <cell r="AL877">
            <v>0</v>
          </cell>
          <cell r="AO877">
            <v>0</v>
          </cell>
          <cell r="AP877">
            <v>3228096.9499999997</v>
          </cell>
        </row>
        <row r="878">
          <cell r="O878">
            <v>0</v>
          </cell>
          <cell r="P878">
            <v>0</v>
          </cell>
          <cell r="S878">
            <v>0</v>
          </cell>
          <cell r="T878">
            <v>0</v>
          </cell>
          <cell r="V878">
            <v>0</v>
          </cell>
          <cell r="W878">
            <v>0</v>
          </cell>
          <cell r="Z878">
            <v>0</v>
          </cell>
          <cell r="AA878">
            <v>18303052.530000001</v>
          </cell>
          <cell r="AC878">
            <v>0</v>
          </cell>
          <cell r="AD878">
            <v>0</v>
          </cell>
          <cell r="AG878">
            <v>0</v>
          </cell>
          <cell r="AH878">
            <v>0</v>
          </cell>
          <cell r="AK878">
            <v>0</v>
          </cell>
          <cell r="AL878">
            <v>0</v>
          </cell>
          <cell r="AO878">
            <v>0</v>
          </cell>
          <cell r="AP878">
            <v>18303052.530000001</v>
          </cell>
        </row>
        <row r="879">
          <cell r="O879">
            <v>0</v>
          </cell>
          <cell r="P879">
            <v>0</v>
          </cell>
          <cell r="S879">
            <v>0</v>
          </cell>
          <cell r="T879">
            <v>0</v>
          </cell>
          <cell r="V879">
            <v>0</v>
          </cell>
          <cell r="W879">
            <v>0</v>
          </cell>
          <cell r="Z879">
            <v>0</v>
          </cell>
          <cell r="AA879">
            <v>183739.82</v>
          </cell>
          <cell r="AC879">
            <v>0</v>
          </cell>
          <cell r="AD879">
            <v>0</v>
          </cell>
          <cell r="AG879">
            <v>0</v>
          </cell>
          <cell r="AH879">
            <v>0</v>
          </cell>
          <cell r="AK879">
            <v>0</v>
          </cell>
          <cell r="AL879">
            <v>0</v>
          </cell>
          <cell r="AO879">
            <v>0</v>
          </cell>
          <cell r="AP879">
            <v>183739.82</v>
          </cell>
        </row>
        <row r="880">
          <cell r="O880">
            <v>0</v>
          </cell>
          <cell r="P880">
            <v>0</v>
          </cell>
          <cell r="S880">
            <v>0</v>
          </cell>
          <cell r="T880">
            <v>0</v>
          </cell>
          <cell r="V880">
            <v>0</v>
          </cell>
          <cell r="W880">
            <v>0</v>
          </cell>
          <cell r="Z880">
            <v>0</v>
          </cell>
          <cell r="AA880">
            <v>0</v>
          </cell>
          <cell r="AC880">
            <v>0</v>
          </cell>
          <cell r="AD880">
            <v>0</v>
          </cell>
          <cell r="AG880">
            <v>0</v>
          </cell>
          <cell r="AH880">
            <v>0</v>
          </cell>
          <cell r="AK880">
            <v>0</v>
          </cell>
          <cell r="AL880">
            <v>0</v>
          </cell>
          <cell r="AO880">
            <v>0</v>
          </cell>
          <cell r="AP880">
            <v>0</v>
          </cell>
        </row>
        <row r="881">
          <cell r="O881">
            <v>0</v>
          </cell>
          <cell r="P881">
            <v>0</v>
          </cell>
          <cell r="S881">
            <v>0</v>
          </cell>
          <cell r="T881">
            <v>0</v>
          </cell>
          <cell r="V881">
            <v>0</v>
          </cell>
          <cell r="W881">
            <v>0</v>
          </cell>
          <cell r="Z881">
            <v>0</v>
          </cell>
          <cell r="AA881">
            <v>0</v>
          </cell>
          <cell r="AC881">
            <v>0</v>
          </cell>
          <cell r="AD881">
            <v>0</v>
          </cell>
          <cell r="AG881">
            <v>0</v>
          </cell>
          <cell r="AH881">
            <v>0</v>
          </cell>
          <cell r="AK881">
            <v>0</v>
          </cell>
          <cell r="AL881">
            <v>0</v>
          </cell>
          <cell r="AO881">
            <v>0</v>
          </cell>
          <cell r="AP881">
            <v>0</v>
          </cell>
        </row>
        <row r="882">
          <cell r="O882">
            <v>0</v>
          </cell>
          <cell r="P882">
            <v>0</v>
          </cell>
          <cell r="S882">
            <v>0</v>
          </cell>
          <cell r="T882">
            <v>0</v>
          </cell>
          <cell r="V882">
            <v>0</v>
          </cell>
          <cell r="W882">
            <v>0</v>
          </cell>
          <cell r="Z882">
            <v>0</v>
          </cell>
          <cell r="AA882">
            <v>0</v>
          </cell>
          <cell r="AC882">
            <v>0</v>
          </cell>
          <cell r="AD882">
            <v>0</v>
          </cell>
          <cell r="AG882">
            <v>0</v>
          </cell>
          <cell r="AH882">
            <v>0</v>
          </cell>
          <cell r="AK882">
            <v>0</v>
          </cell>
          <cell r="AL882">
            <v>0</v>
          </cell>
          <cell r="AO882">
            <v>0</v>
          </cell>
          <cell r="AP882">
            <v>0</v>
          </cell>
        </row>
        <row r="883">
          <cell r="O883">
            <v>0</v>
          </cell>
          <cell r="P883">
            <v>0</v>
          </cell>
          <cell r="S883">
            <v>0</v>
          </cell>
          <cell r="T883">
            <v>0</v>
          </cell>
          <cell r="V883">
            <v>0</v>
          </cell>
          <cell r="W883">
            <v>0</v>
          </cell>
          <cell r="Z883">
            <v>0</v>
          </cell>
          <cell r="AA883">
            <v>0</v>
          </cell>
          <cell r="AC883">
            <v>0</v>
          </cell>
          <cell r="AD883">
            <v>0</v>
          </cell>
          <cell r="AG883">
            <v>0</v>
          </cell>
          <cell r="AH883">
            <v>0</v>
          </cell>
          <cell r="AK883">
            <v>0</v>
          </cell>
          <cell r="AL883">
            <v>0</v>
          </cell>
          <cell r="AO883">
            <v>0</v>
          </cell>
          <cell r="AP883">
            <v>0</v>
          </cell>
        </row>
        <row r="884">
          <cell r="O884">
            <v>2899765.19</v>
          </cell>
          <cell r="S884">
            <v>2892456.79</v>
          </cell>
          <cell r="V884">
            <v>0</v>
          </cell>
          <cell r="Z884">
            <v>0</v>
          </cell>
          <cell r="AG884">
            <v>0</v>
          </cell>
        </row>
        <row r="885">
          <cell r="P885">
            <v>12351</v>
          </cell>
          <cell r="T885">
            <v>12351</v>
          </cell>
          <cell r="W885">
            <v>0</v>
          </cell>
          <cell r="AA885">
            <v>0</v>
          </cell>
          <cell r="AH885">
            <v>0</v>
          </cell>
        </row>
        <row r="886">
          <cell r="P886">
            <v>121466149.67</v>
          </cell>
          <cell r="T886">
            <v>127703624.09</v>
          </cell>
          <cell r="W886">
            <v>669044.16</v>
          </cell>
          <cell r="AA886">
            <v>4382254.8899999997</v>
          </cell>
          <cell r="AH886">
            <v>0</v>
          </cell>
          <cell r="AL886">
            <v>122135193.83</v>
          </cell>
          <cell r="AP886">
            <v>132085878.98</v>
          </cell>
        </row>
        <row r="887">
          <cell r="O887">
            <v>7130587.0999999996</v>
          </cell>
          <cell r="S887">
            <v>35597462.789999999</v>
          </cell>
          <cell r="V887">
            <v>40636105.850000001</v>
          </cell>
          <cell r="Z887">
            <v>78711182.519999996</v>
          </cell>
          <cell r="AG887">
            <v>0</v>
          </cell>
          <cell r="AK887">
            <v>47766692.950000003</v>
          </cell>
          <cell r="AO887">
            <v>114308645.31</v>
          </cell>
        </row>
        <row r="898">
          <cell r="P898">
            <v>0</v>
          </cell>
          <cell r="T898">
            <v>0</v>
          </cell>
          <cell r="W898">
            <v>0</v>
          </cell>
          <cell r="AA898">
            <v>0</v>
          </cell>
          <cell r="AD898">
            <v>0</v>
          </cell>
          <cell r="AH898">
            <v>0</v>
          </cell>
        </row>
        <row r="899">
          <cell r="P899">
            <v>1</v>
          </cell>
          <cell r="T899">
            <v>1</v>
          </cell>
          <cell r="W899">
            <v>0</v>
          </cell>
          <cell r="AA899">
            <v>0</v>
          </cell>
          <cell r="AD899">
            <v>0</v>
          </cell>
          <cell r="AH899">
            <v>0</v>
          </cell>
        </row>
        <row r="901">
          <cell r="P901">
            <v>0</v>
          </cell>
          <cell r="T901">
            <v>0</v>
          </cell>
          <cell r="W901">
            <v>0</v>
          </cell>
          <cell r="AA901">
            <v>0</v>
          </cell>
          <cell r="AD901">
            <v>0</v>
          </cell>
          <cell r="AH901">
            <v>0</v>
          </cell>
        </row>
        <row r="902">
          <cell r="P902">
            <v>0</v>
          </cell>
          <cell r="T902">
            <v>0</v>
          </cell>
          <cell r="W902">
            <v>0</v>
          </cell>
          <cell r="AA902">
            <v>0</v>
          </cell>
          <cell r="AD902">
            <v>0</v>
          </cell>
          <cell r="AH902">
            <v>0</v>
          </cell>
        </row>
        <row r="904">
          <cell r="P904">
            <v>0</v>
          </cell>
          <cell r="T904">
            <v>0</v>
          </cell>
          <cell r="W904">
            <v>0</v>
          </cell>
          <cell r="AA904">
            <v>0</v>
          </cell>
          <cell r="AD904">
            <v>0</v>
          </cell>
          <cell r="AH904">
            <v>0</v>
          </cell>
        </row>
        <row r="905">
          <cell r="P905">
            <v>0</v>
          </cell>
          <cell r="T905">
            <v>0</v>
          </cell>
          <cell r="W905">
            <v>0</v>
          </cell>
          <cell r="AA905">
            <v>0</v>
          </cell>
          <cell r="AD905">
            <v>0</v>
          </cell>
          <cell r="AH905">
            <v>0</v>
          </cell>
        </row>
        <row r="907">
          <cell r="P907">
            <v>0</v>
          </cell>
          <cell r="T907">
            <v>0</v>
          </cell>
          <cell r="W907">
            <v>0</v>
          </cell>
          <cell r="AA907">
            <v>0</v>
          </cell>
          <cell r="AD907">
            <v>0</v>
          </cell>
          <cell r="AH907">
            <v>0</v>
          </cell>
        </row>
        <row r="908">
          <cell r="P908">
            <v>0</v>
          </cell>
          <cell r="T908">
            <v>0</v>
          </cell>
          <cell r="W908">
            <v>0</v>
          </cell>
          <cell r="AA908">
            <v>0</v>
          </cell>
          <cell r="AD908">
            <v>0</v>
          </cell>
        </row>
        <row r="910">
          <cell r="P910">
            <v>466001</v>
          </cell>
          <cell r="T910">
            <v>391451.58999999997</v>
          </cell>
          <cell r="W910">
            <v>0</v>
          </cell>
          <cell r="AA910">
            <v>0</v>
          </cell>
          <cell r="AD910">
            <v>0</v>
          </cell>
          <cell r="AH910">
            <v>0</v>
          </cell>
        </row>
        <row r="911">
          <cell r="P911">
            <v>0</v>
          </cell>
          <cell r="T911">
            <v>230.91</v>
          </cell>
          <cell r="W911">
            <v>0</v>
          </cell>
          <cell r="AA911">
            <v>0</v>
          </cell>
          <cell r="AD911">
            <v>0</v>
          </cell>
          <cell r="AH911">
            <v>0</v>
          </cell>
        </row>
      </sheetData>
      <sheetData sheetId="3">
        <row r="15">
          <cell r="N15">
            <v>3232066</v>
          </cell>
        </row>
        <row r="18">
          <cell r="N18">
            <v>3893772</v>
          </cell>
        </row>
        <row r="19">
          <cell r="N19">
            <v>0</v>
          </cell>
        </row>
        <row r="20">
          <cell r="N20">
            <v>308722</v>
          </cell>
        </row>
        <row r="21">
          <cell r="N21">
            <v>1698</v>
          </cell>
        </row>
        <row r="23">
          <cell r="N23">
            <v>0</v>
          </cell>
        </row>
      </sheetData>
      <sheetData sheetId="4">
        <row r="16">
          <cell r="D16">
            <v>27807556.649999999</v>
          </cell>
          <cell r="E16">
            <v>28708250.390000001</v>
          </cell>
        </row>
        <row r="21">
          <cell r="D21">
            <v>1404999.38</v>
          </cell>
          <cell r="E21">
            <v>1224796.67</v>
          </cell>
        </row>
        <row r="29">
          <cell r="D29">
            <v>1197828.42</v>
          </cell>
          <cell r="E29">
            <v>1236087.5900000001</v>
          </cell>
        </row>
        <row r="41">
          <cell r="G41">
            <v>0</v>
          </cell>
          <cell r="H41">
            <v>0</v>
          </cell>
          <cell r="J41">
            <v>0</v>
          </cell>
          <cell r="K41">
            <v>0</v>
          </cell>
        </row>
        <row r="42">
          <cell r="G42">
            <v>0</v>
          </cell>
          <cell r="H42">
            <v>0</v>
          </cell>
          <cell r="J42">
            <v>0</v>
          </cell>
          <cell r="K42">
            <v>0</v>
          </cell>
        </row>
        <row r="45">
          <cell r="G45">
            <v>0</v>
          </cell>
          <cell r="H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  <cell r="H46">
            <v>0</v>
          </cell>
          <cell r="J46">
            <v>0</v>
          </cell>
          <cell r="K46">
            <v>0</v>
          </cell>
        </row>
        <row r="49">
          <cell r="J49">
            <v>0</v>
          </cell>
          <cell r="K49">
            <v>0</v>
          </cell>
        </row>
        <row r="50">
          <cell r="J50">
            <v>0</v>
          </cell>
          <cell r="K50">
            <v>0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</row>
        <row r="55">
          <cell r="J55">
            <v>0</v>
          </cell>
          <cell r="K55">
            <v>0</v>
          </cell>
        </row>
        <row r="66">
          <cell r="D66">
            <v>-147556631.38999999</v>
          </cell>
          <cell r="E66">
            <v>-147745170.09</v>
          </cell>
          <cell r="G66">
            <v>-91625.36</v>
          </cell>
          <cell r="H66">
            <v>-197240.16</v>
          </cell>
          <cell r="J66">
            <v>0</v>
          </cell>
          <cell r="K66">
            <v>0</v>
          </cell>
        </row>
        <row r="73">
          <cell r="H73" t="str">
            <v>Ива Таланова-дилекторд-я ФУ</v>
          </cell>
          <cell r="M73" t="str">
            <v>АДРИАНА ВАСИЛЕВА</v>
          </cell>
        </row>
        <row r="76">
          <cell r="D76">
            <v>0</v>
          </cell>
          <cell r="E76">
            <v>0</v>
          </cell>
          <cell r="G76">
            <v>0</v>
          </cell>
          <cell r="H76">
            <v>0</v>
          </cell>
          <cell r="J76">
            <v>0</v>
          </cell>
          <cell r="K76">
            <v>0</v>
          </cell>
        </row>
        <row r="78">
          <cell r="D78">
            <v>0</v>
          </cell>
          <cell r="E78">
            <v>0</v>
          </cell>
          <cell r="G78">
            <v>0</v>
          </cell>
          <cell r="H78">
            <v>0</v>
          </cell>
          <cell r="J78">
            <v>0</v>
          </cell>
          <cell r="K78">
            <v>0</v>
          </cell>
        </row>
        <row r="80">
          <cell r="D80">
            <v>0</v>
          </cell>
          <cell r="E80">
            <v>0</v>
          </cell>
          <cell r="G80">
            <v>0</v>
          </cell>
          <cell r="H80">
            <v>0</v>
          </cell>
          <cell r="J80">
            <v>0</v>
          </cell>
          <cell r="K80">
            <v>0</v>
          </cell>
        </row>
        <row r="82">
          <cell r="D82">
            <v>0</v>
          </cell>
          <cell r="E82">
            <v>0</v>
          </cell>
          <cell r="G82">
            <v>0</v>
          </cell>
          <cell r="H82">
            <v>0</v>
          </cell>
          <cell r="J82">
            <v>0</v>
          </cell>
          <cell r="K82">
            <v>0</v>
          </cell>
        </row>
        <row r="84">
          <cell r="D84">
            <v>0</v>
          </cell>
          <cell r="E84">
            <v>0</v>
          </cell>
          <cell r="G84">
            <v>0</v>
          </cell>
          <cell r="H84">
            <v>0</v>
          </cell>
          <cell r="J84">
            <v>0</v>
          </cell>
          <cell r="K84">
            <v>0</v>
          </cell>
        </row>
        <row r="86">
          <cell r="D86">
            <v>0</v>
          </cell>
          <cell r="E86">
            <v>0</v>
          </cell>
          <cell r="G86">
            <v>0</v>
          </cell>
          <cell r="H86">
            <v>0</v>
          </cell>
          <cell r="J86">
            <v>0</v>
          </cell>
          <cell r="K86">
            <v>0</v>
          </cell>
        </row>
        <row r="88">
          <cell r="D88">
            <v>0</v>
          </cell>
          <cell r="E88">
            <v>0</v>
          </cell>
          <cell r="G88">
            <v>0</v>
          </cell>
          <cell r="H88">
            <v>0</v>
          </cell>
          <cell r="J88">
            <v>0</v>
          </cell>
          <cell r="K88">
            <v>0</v>
          </cell>
        </row>
        <row r="90">
          <cell r="D90">
            <v>0</v>
          </cell>
          <cell r="E90">
            <v>0</v>
          </cell>
          <cell r="G90">
            <v>0</v>
          </cell>
          <cell r="H90">
            <v>0</v>
          </cell>
          <cell r="J90">
            <v>0</v>
          </cell>
          <cell r="K90">
            <v>0</v>
          </cell>
        </row>
      </sheetData>
      <sheetData sheetId="5">
        <row r="2">
          <cell r="O2" t="str">
            <v>O K</v>
          </cell>
          <cell r="P2" t="str">
            <v>O K</v>
          </cell>
          <cell r="R2" t="str">
            <v>O K</v>
          </cell>
          <cell r="S2" t="str">
            <v>O K</v>
          </cell>
        </row>
        <row r="34">
          <cell r="P34">
            <v>0</v>
          </cell>
          <cell r="S34">
            <v>0</v>
          </cell>
        </row>
        <row r="51">
          <cell r="P51">
            <v>0</v>
          </cell>
          <cell r="S51">
            <v>0</v>
          </cell>
        </row>
        <row r="53">
          <cell r="P53">
            <v>0</v>
          </cell>
          <cell r="S53">
            <v>0</v>
          </cell>
        </row>
        <row r="55">
          <cell r="P55">
            <v>0</v>
          </cell>
          <cell r="S55">
            <v>0</v>
          </cell>
        </row>
        <row r="57">
          <cell r="P57">
            <v>0</v>
          </cell>
          <cell r="S57">
            <v>0</v>
          </cell>
        </row>
      </sheetData>
      <sheetData sheetId="6">
        <row r="20">
          <cell r="K20">
            <v>0</v>
          </cell>
        </row>
        <row r="68">
          <cell r="O68">
            <v>0</v>
          </cell>
          <cell r="R68">
            <v>0</v>
          </cell>
        </row>
        <row r="71">
          <cell r="O71">
            <v>0</v>
          </cell>
          <cell r="R71">
            <v>0</v>
          </cell>
        </row>
        <row r="74">
          <cell r="O74">
            <v>0</v>
          </cell>
          <cell r="R74">
            <v>0</v>
          </cell>
        </row>
        <row r="77">
          <cell r="O77">
            <v>0</v>
          </cell>
          <cell r="R77">
            <v>0</v>
          </cell>
        </row>
        <row r="80">
          <cell r="P80">
            <v>0</v>
          </cell>
          <cell r="S80">
            <v>0</v>
          </cell>
          <cell r="V80">
            <v>0</v>
          </cell>
        </row>
        <row r="91">
          <cell r="P91">
            <v>0</v>
          </cell>
          <cell r="S91">
            <v>0</v>
          </cell>
        </row>
        <row r="110">
          <cell r="S110">
            <v>0</v>
          </cell>
          <cell r="V110">
            <v>0</v>
          </cell>
        </row>
      </sheetData>
      <sheetData sheetId="7">
        <row r="14">
          <cell r="O14">
            <v>0</v>
          </cell>
          <cell r="P14">
            <v>153117468.19999999</v>
          </cell>
          <cell r="R14">
            <v>11967745.640000001</v>
          </cell>
          <cell r="S14">
            <v>0</v>
          </cell>
        </row>
        <row r="15">
          <cell r="O15">
            <v>0</v>
          </cell>
          <cell r="P15">
            <v>16565255.65</v>
          </cell>
          <cell r="R15">
            <v>0</v>
          </cell>
          <cell r="S15">
            <v>15791915.640000001</v>
          </cell>
          <cell r="U15">
            <v>0</v>
          </cell>
          <cell r="V15">
            <v>80304905.150000006</v>
          </cell>
        </row>
        <row r="462">
          <cell r="O462">
            <v>167705087.06999999</v>
          </cell>
          <cell r="P462">
            <v>132536656.62</v>
          </cell>
          <cell r="R462">
            <v>20242050.190000001</v>
          </cell>
          <cell r="S462">
            <v>58596945.369999997</v>
          </cell>
          <cell r="U462">
            <v>7068795.46</v>
          </cell>
          <cell r="V462">
            <v>1462176.17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50"/>
  <sheetViews>
    <sheetView showZeros="0" tabSelected="1" zoomScaleNormal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1" sqref="D11"/>
    </sheetView>
  </sheetViews>
  <sheetFormatPr defaultRowHeight="12.75" x14ac:dyDescent="0.2"/>
  <cols>
    <col min="1" max="1" width="49.5703125" style="12" customWidth="1"/>
    <col min="2" max="2" width="6.7109375" style="12" customWidth="1"/>
    <col min="3" max="3" width="0.85546875" style="12" customWidth="1"/>
    <col min="4" max="5" width="21.28515625" style="12" customWidth="1"/>
    <col min="6" max="6" width="0.85546875" style="12" customWidth="1"/>
    <col min="7" max="8" width="21.28515625" style="12" customWidth="1"/>
    <col min="9" max="9" width="1" style="12" customWidth="1"/>
    <col min="10" max="11" width="21.28515625" style="12" customWidth="1"/>
    <col min="12" max="12" width="1" style="12" customWidth="1"/>
    <col min="13" max="14" width="21.28515625" style="12" customWidth="1"/>
    <col min="15" max="15" width="3.42578125" style="12" customWidth="1"/>
    <col min="16" max="16" width="26.5703125" style="12" customWidth="1"/>
    <col min="17" max="17" width="26.7109375" style="12" customWidth="1"/>
    <col min="18" max="18" width="0.85546875" style="12" customWidth="1"/>
    <col min="19" max="20" width="21.28515625" style="12" customWidth="1"/>
    <col min="21" max="21" width="1" style="12" customWidth="1"/>
    <col min="22" max="23" width="21.28515625" style="12" customWidth="1"/>
    <col min="24" max="24" width="1" style="12" customWidth="1"/>
    <col min="25" max="26" width="21.28515625" style="12" customWidth="1"/>
    <col min="27" max="16384" width="9.140625" style="12"/>
  </cols>
  <sheetData>
    <row r="1" spans="1:26" ht="16.5" customHeight="1" x14ac:dyDescent="0.25">
      <c r="A1" s="1" t="str">
        <f>+'[1]TRIAL-BALANCE'!E2</f>
        <v>МИНИСТЕРСТВО НА ОКОЛНАТА СРЕДА И ВОДИТЕ</v>
      </c>
      <c r="B1" s="2"/>
      <c r="C1" s="2"/>
      <c r="D1" s="3"/>
      <c r="E1" s="4" t="s">
        <v>0</v>
      </c>
      <c r="F1" s="5"/>
      <c r="G1" s="6">
        <f>+'[1]TRIAL-BALANCE'!C6</f>
        <v>697371</v>
      </c>
      <c r="H1" s="7"/>
      <c r="I1" s="5"/>
      <c r="J1" s="8" t="s">
        <v>1</v>
      </c>
      <c r="K1" s="9">
        <f>+'[1]TRIAL-BALANCE'!C8</f>
        <v>1900</v>
      </c>
      <c r="L1" s="5"/>
      <c r="M1" s="8" t="s">
        <v>2</v>
      </c>
      <c r="N1" s="10">
        <f>+'[1]TRIAL-BALANCE'!H8</f>
        <v>0</v>
      </c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4.25" customHeight="1" x14ac:dyDescent="0.25">
      <c r="A2" s="13" t="s">
        <v>3</v>
      </c>
      <c r="B2" s="14"/>
      <c r="C2" s="14"/>
      <c r="D2" s="15"/>
      <c r="E2" s="16">
        <f>+IF(+ROUND(SUM([1]Status!O13:O39),2)+ROUND(SUM([1]Status!R13:R39),2)=0,0,"отчетено НЕРАВНЕНИЕ в таблица 'Status'!")</f>
        <v>0</v>
      </c>
      <c r="F2" s="16"/>
      <c r="G2" s="16"/>
      <c r="H2" s="16"/>
      <c r="I2" s="5"/>
      <c r="J2" s="17">
        <f>+IF(AND([1]Status!$R21=0,[1]Status!$R22=0,[1]Status!$R29=0),0,"Има грешки в КРАЙНИ салда!")</f>
        <v>0</v>
      </c>
      <c r="K2" s="17"/>
      <c r="L2" s="5"/>
      <c r="M2" s="17">
        <f>+IF(AND([1]Status!$R31=0,[1]Status!$R33=0,[1]Status!$R39=0),0,"Неравнение в НАЧАЛНИ салда!")</f>
        <v>0</v>
      </c>
      <c r="N2" s="17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9.5" customHeight="1" x14ac:dyDescent="0.2">
      <c r="A3" s="18" t="str">
        <f>+'[1]TRIAL-BALANCE'!G4</f>
        <v>гр.СОФИЯ бул.КНЯГИНЯ МАРИЯ ЛУИЗА № 22</v>
      </c>
      <c r="B3" s="19"/>
      <c r="C3" s="19"/>
      <c r="D3" s="20"/>
      <c r="E3" s="21" t="s">
        <v>4</v>
      </c>
      <c r="F3" s="22"/>
      <c r="G3" s="23" t="str">
        <f>+'[1]TRIAL-BALANCE'!J8</f>
        <v>www.moew.government.bg</v>
      </c>
      <c r="H3" s="24"/>
      <c r="I3" s="5"/>
      <c r="J3" s="25" t="s">
        <v>5</v>
      </c>
      <c r="K3" s="26" t="str">
        <f>+'[1]TRIAL-BALANCE'!G6</f>
        <v>lpaunova@moew.government.bg</v>
      </c>
      <c r="L3" s="27"/>
      <c r="M3" s="27"/>
      <c r="N3" s="28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3.75" customHeight="1" x14ac:dyDescent="0.25">
      <c r="A4" s="5"/>
      <c r="B4" s="5"/>
      <c r="C4" s="5"/>
      <c r="D4" s="5"/>
      <c r="E4" s="29"/>
      <c r="F4" s="5"/>
      <c r="G4" s="29"/>
      <c r="H4" s="30"/>
      <c r="I4" s="5"/>
      <c r="J4" s="22"/>
      <c r="K4" s="22"/>
      <c r="L4" s="5"/>
      <c r="M4" s="22"/>
      <c r="N4" s="22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9.5" x14ac:dyDescent="0.35">
      <c r="A5" s="31" t="s">
        <v>6</v>
      </c>
      <c r="B5" s="32" t="str">
        <f>+A1</f>
        <v>МИНИСТЕРСТВО НА ОКОЛНАТА СРЕДА И ВОДИТЕ</v>
      </c>
      <c r="C5" s="32"/>
      <c r="D5" s="32"/>
      <c r="E5" s="32"/>
      <c r="F5" s="32"/>
      <c r="G5" s="32"/>
      <c r="H5" s="33" t="s">
        <v>7</v>
      </c>
      <c r="I5" s="34"/>
      <c r="J5" s="35" t="str">
        <f>+'[1]TRIAL-BALANCE'!H12</f>
        <v>31 декември 2019 г.</v>
      </c>
      <c r="K5" s="35"/>
      <c r="L5" s="36"/>
      <c r="M5" s="37" t="str">
        <f>+'[1]TRIAL-BALANCE'!C10</f>
        <v>/с б о р е н/</v>
      </c>
      <c r="N5" s="38" t="s">
        <v>8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6.5" customHeight="1" thickBot="1" x14ac:dyDescent="0.35">
      <c r="A6" s="39" t="s">
        <v>9</v>
      </c>
      <c r="B6" s="40"/>
      <c r="C6" s="41"/>
      <c r="D6" s="42">
        <f>+IF([1]Status!N2=0,0,+IF([1]Status!P4="ДА","ГРЕШКА - виж таблица 'Status' за с/ки 468Х!",0))</f>
        <v>0</v>
      </c>
      <c r="E6" s="42"/>
      <c r="F6" s="40"/>
      <c r="G6" s="43">
        <f>+IF([1]Status!N6=0,0,+IF([1]Status!P8="ДА","ГРЕШКА - виж таблица 'Status' за с/ки 468Х!",0))</f>
        <v>0</v>
      </c>
      <c r="H6" s="44"/>
      <c r="I6" s="45"/>
      <c r="J6" s="46"/>
      <c r="K6" s="46"/>
      <c r="L6" s="41"/>
      <c r="M6" s="47"/>
      <c r="N6" s="48" t="str">
        <f>+A6</f>
        <v>Актив (в левове)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2.75" customHeight="1" thickTop="1" x14ac:dyDescent="0.25">
      <c r="A7" s="49"/>
      <c r="B7" s="50" t="s">
        <v>10</v>
      </c>
      <c r="C7" s="45"/>
      <c r="D7" s="51" t="s">
        <v>11</v>
      </c>
      <c r="E7" s="52"/>
      <c r="F7" s="45"/>
      <c r="G7" s="53" t="s">
        <v>12</v>
      </c>
      <c r="H7" s="54"/>
      <c r="I7" s="45"/>
      <c r="J7" s="55" t="s">
        <v>13</v>
      </c>
      <c r="K7" s="56"/>
      <c r="L7" s="45"/>
      <c r="M7" s="57" t="s">
        <v>14</v>
      </c>
      <c r="N7" s="58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4.25" customHeight="1" thickBot="1" x14ac:dyDescent="0.3">
      <c r="A8" s="59" t="s">
        <v>15</v>
      </c>
      <c r="B8" s="60"/>
      <c r="C8" s="45"/>
      <c r="D8" s="61" t="s">
        <v>16</v>
      </c>
      <c r="E8" s="62"/>
      <c r="F8" s="45"/>
      <c r="G8" s="63" t="s">
        <v>17</v>
      </c>
      <c r="H8" s="64"/>
      <c r="I8" s="45"/>
      <c r="J8" s="65" t="s">
        <v>18</v>
      </c>
      <c r="K8" s="66"/>
      <c r="L8" s="45"/>
      <c r="M8" s="67"/>
      <c r="N8" s="68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30.75" customHeight="1" thickBot="1" x14ac:dyDescent="0.3">
      <c r="A9" s="69">
        <f>+IF(AND([1]Status!K4="ДА",+'[1]TRIAL-BALANCE'!AM13&lt;&gt;0,+'[1]TRIAL-BALANCE'!AN13&lt;&gt;0,OR('[1]Cash-deficit'!N15="",'[1]Cash-deficit'!N18="",'[1]Cash-deficit'!N19="",'[1]Cash-deficit'!N20="",'[1]Cash-deficit'!N21="",'[1]Cash-deficit'!N23="")),"Непопълнен ред в таблица 'Cash-deficit'!",0)</f>
        <v>0</v>
      </c>
      <c r="B9" s="70"/>
      <c r="C9" s="41"/>
      <c r="D9" s="71" t="s">
        <v>19</v>
      </c>
      <c r="E9" s="72" t="s">
        <v>20</v>
      </c>
      <c r="F9" s="41"/>
      <c r="G9" s="71" t="str">
        <f>+D9</f>
        <v>Текуща година           (в лева)</v>
      </c>
      <c r="H9" s="73" t="str">
        <f>+E9</f>
        <v>Предходна година       31 декември (в лева)</v>
      </c>
      <c r="I9" s="41"/>
      <c r="J9" s="71" t="str">
        <f>+G9</f>
        <v>Текуща година           (в лева)</v>
      </c>
      <c r="K9" s="73" t="str">
        <f>+H9</f>
        <v>Предходна година       31 декември (в лева)</v>
      </c>
      <c r="L9" s="41"/>
      <c r="M9" s="71" t="str">
        <f>+J9</f>
        <v>Текуща година           (в лева)</v>
      </c>
      <c r="N9" s="73" t="str">
        <f>+K9</f>
        <v>Предходна година       31 декември (в лева)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6.5" thickBot="1" x14ac:dyDescent="0.3">
      <c r="A10" s="74" t="s">
        <v>21</v>
      </c>
      <c r="B10" s="75" t="s">
        <v>22</v>
      </c>
      <c r="C10" s="41"/>
      <c r="D10" s="76">
        <v>1</v>
      </c>
      <c r="E10" s="77">
        <f>1+D10</f>
        <v>2</v>
      </c>
      <c r="F10" s="41"/>
      <c r="G10" s="76">
        <f>1+E10</f>
        <v>3</v>
      </c>
      <c r="H10" s="77">
        <f>1+G10</f>
        <v>4</v>
      </c>
      <c r="I10" s="41"/>
      <c r="J10" s="76">
        <f>1+H10</f>
        <v>5</v>
      </c>
      <c r="K10" s="77">
        <f>1+J10</f>
        <v>6</v>
      </c>
      <c r="L10" s="41"/>
      <c r="M10" s="76">
        <f>1+K10</f>
        <v>7</v>
      </c>
      <c r="N10" s="77">
        <f>1+M10</f>
        <v>8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5.75" x14ac:dyDescent="0.25">
      <c r="A11" s="78" t="s">
        <v>23</v>
      </c>
      <c r="B11" s="79"/>
      <c r="C11" s="45"/>
      <c r="D11" s="80"/>
      <c r="E11" s="81"/>
      <c r="F11" s="45"/>
      <c r="G11" s="80"/>
      <c r="H11" s="81"/>
      <c r="I11" s="45"/>
      <c r="J11" s="80"/>
      <c r="K11" s="81"/>
      <c r="L11" s="45"/>
      <c r="M11" s="80"/>
      <c r="N11" s="8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5.75" x14ac:dyDescent="0.25">
      <c r="A12" s="82" t="s">
        <v>24</v>
      </c>
      <c r="B12" s="83"/>
      <c r="C12" s="41"/>
      <c r="D12" s="84" t="str">
        <f>+IF(+OR(D13&lt;0,D14&lt;0,D15&lt;0,D16&lt;0,D17&lt;0,D18&lt;0,D19&lt;0,D22&lt;0),"НЕРАВНЕНИЕ !"," ")</f>
        <v xml:space="preserve"> </v>
      </c>
      <c r="E12" s="85" t="str">
        <f>+IF(+OR(E13&lt;0,E14&lt;0,E15&lt;0,E16&lt;0,E17&lt;0,E18&lt;0,E19&lt;0,E22&lt;0),"НЕРАВНЕНИЕ !"," ")</f>
        <v xml:space="preserve"> </v>
      </c>
      <c r="F12" s="41"/>
      <c r="G12" s="84" t="str">
        <f>+IF(+OR(G13&lt;0,G14&lt;0,G15&lt;0,G16&lt;0,G17&lt;0,G18&lt;0,G19&lt;0,G22&lt;0),"НЕРАВНЕНИЕ !"," ")</f>
        <v xml:space="preserve"> </v>
      </c>
      <c r="H12" s="85" t="str">
        <f>+IF(+OR(H13&lt;0,H14&lt;0,H15&lt;0,H16&lt;0,H17&lt;0,H18&lt;0,H19&lt;0,H22&lt;0),"НЕРАВНЕНИЕ !"," ")</f>
        <v xml:space="preserve"> </v>
      </c>
      <c r="I12" s="41"/>
      <c r="J12" s="84" t="str">
        <f>+IF(+OR(J13&lt;0,J14&lt;0,J15&lt;0,J16&lt;0,J17&lt;0,J18&lt;0,J19&lt;0,J22&lt;0),"НЕРАВНЕНИЕ !"," ")</f>
        <v xml:space="preserve"> </v>
      </c>
      <c r="K12" s="85" t="str">
        <f>+IF(+OR(K13&lt;0,K14&lt;0,K15&lt;0,K16&lt;0,K17&lt;0,K18&lt;0,K19&lt;0,K22&lt;0),"НЕРАВНЕНИЕ !"," ")</f>
        <v xml:space="preserve"> </v>
      </c>
      <c r="L12" s="41"/>
      <c r="M12" s="84" t="str">
        <f>+IF(+OR(M13&lt;0,M14&lt;0,M15&lt;0,M16&lt;0,M17&lt;0,M18&lt;0,M19&lt;0,M22&lt;0),"НЕРАВНЕНИЕ !"," ")</f>
        <v xml:space="preserve"> </v>
      </c>
      <c r="N12" s="85" t="str">
        <f>+IF(+OR(N13&lt;0,N14&lt;0,N15&lt;0,N16&lt;0,N17&lt;0,N18&lt;0,N19&lt;0,N22&lt;0),"НЕРАВНЕНИЕ !"," ")</f>
        <v xml:space="preserve"> 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5.75" x14ac:dyDescent="0.25">
      <c r="A13" s="86" t="s">
        <v>25</v>
      </c>
      <c r="B13" s="87">
        <v>11</v>
      </c>
      <c r="C13" s="41"/>
      <c r="D13" s="88">
        <f>+ROUND(+'[1]TRIAL-BALANCE'!S73+'[1]TRIAL-BALANCE'!S74+'[1]TRIAL-BALANCE'!S75+'[1]TRIAL-BALANCE'!S76-'[1]TRIAL-BALANCE'!T95,2)</f>
        <v>44578156.32</v>
      </c>
      <c r="E13" s="89">
        <f>+ROUND((+'[1]TRIAL-BALANCE'!O73+'[1]TRIAL-BALANCE'!O74+'[1]TRIAL-BALANCE'!O75+'[1]TRIAL-BALANCE'!O76-'[1]TRIAL-BALANCE'!P95),2)</f>
        <v>45032794.560000002</v>
      </c>
      <c r="F13" s="90"/>
      <c r="G13" s="88">
        <f>+ROUND(+'[1]TRIAL-BALANCE'!Z73+'[1]TRIAL-BALANCE'!Z74+'[1]TRIAL-BALANCE'!Z75+'[1]TRIAL-BALANCE'!Z76-'[1]TRIAL-BALANCE'!AA95,2)</f>
        <v>0</v>
      </c>
      <c r="H13" s="89">
        <f>+ROUND(+'[1]TRIAL-BALANCE'!V73+'[1]TRIAL-BALANCE'!V74+'[1]TRIAL-BALANCE'!V75+'[1]TRIAL-BALANCE'!V76-'[1]TRIAL-BALANCE'!W95,2)</f>
        <v>0</v>
      </c>
      <c r="I13" s="90"/>
      <c r="J13" s="88">
        <f>+ROUND(+'[1]TRIAL-BALANCE'!AG73+'[1]TRIAL-BALANCE'!AG74+'[1]TRIAL-BALANCE'!AG75+'[1]TRIAL-BALANCE'!AG76-'[1]TRIAL-BALANCE'!AH95,2)</f>
        <v>0</v>
      </c>
      <c r="K13" s="89">
        <f>+ROUND(+'[1]TRIAL-BALANCE'!AC73+'[1]TRIAL-BALANCE'!AC74+'[1]TRIAL-BALANCE'!AC75+'[1]TRIAL-BALANCE'!AC76-'[1]TRIAL-BALANCE'!AD95,2)</f>
        <v>0</v>
      </c>
      <c r="L13" s="90"/>
      <c r="M13" s="88">
        <f t="shared" ref="M13:N19" si="0">+ROUND(+D13+G13+J13,2)</f>
        <v>44578156.32</v>
      </c>
      <c r="N13" s="89">
        <f t="shared" si="0"/>
        <v>45032794.560000002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5.75" x14ac:dyDescent="0.25">
      <c r="A14" s="86" t="s">
        <v>26</v>
      </c>
      <c r="B14" s="87">
        <v>12</v>
      </c>
      <c r="C14" s="41"/>
      <c r="D14" s="88">
        <f>+ROUND(+'[1]TRIAL-BALANCE'!S77+'[1]TRIAL-BALANCE'!S78+'[1]TRIAL-BALANCE'!S79+'[1]TRIAL-BALANCE'!S80-SUM('[1]TRIAL-BALANCE'!T96:T97),2)</f>
        <v>56034524.039999999</v>
      </c>
      <c r="E14" s="89">
        <f>+ROUND((+'[1]TRIAL-BALANCE'!O77+'[1]TRIAL-BALANCE'!O78+'[1]TRIAL-BALANCE'!O79+'[1]TRIAL-BALANCE'!O80-SUM('[1]TRIAL-BALANCE'!P96:P97)),2)</f>
        <v>60725547.43</v>
      </c>
      <c r="F14" s="90"/>
      <c r="G14" s="88">
        <f>+ROUND(+'[1]TRIAL-BALANCE'!Z77+'[1]TRIAL-BALANCE'!Z78+'[1]TRIAL-BALANCE'!Z79+'[1]TRIAL-BALANCE'!Z80-SUM('[1]TRIAL-BALANCE'!AA96:AA97),2)</f>
        <v>0</v>
      </c>
      <c r="H14" s="89">
        <f>+ROUND(+'[1]TRIAL-BALANCE'!V77+'[1]TRIAL-BALANCE'!V78+'[1]TRIAL-BALANCE'!V79+'[1]TRIAL-BALANCE'!V80-SUM('[1]TRIAL-BALANCE'!W96:W97),2)</f>
        <v>0</v>
      </c>
      <c r="I14" s="90"/>
      <c r="J14" s="88">
        <f>+ROUND(+'[1]TRIAL-BALANCE'!AG77+'[1]TRIAL-BALANCE'!AG78+'[1]TRIAL-BALANCE'!AG79+'[1]TRIAL-BALANCE'!AG80-SUM('[1]TRIAL-BALANCE'!AH96:AH97),2)</f>
        <v>0</v>
      </c>
      <c r="K14" s="89">
        <f>+ROUND(+'[1]TRIAL-BALANCE'!AC77+'[1]TRIAL-BALANCE'!AC78+'[1]TRIAL-BALANCE'!AC79+'[1]TRIAL-BALANCE'!AC80-SUM('[1]TRIAL-BALANCE'!AD96:AD97),2)</f>
        <v>0</v>
      </c>
      <c r="L14" s="90"/>
      <c r="M14" s="88">
        <f t="shared" si="0"/>
        <v>56034524.039999999</v>
      </c>
      <c r="N14" s="89">
        <f t="shared" si="0"/>
        <v>60725547.43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5.75" x14ac:dyDescent="0.25">
      <c r="A15" s="86" t="s">
        <v>27</v>
      </c>
      <c r="B15" s="87">
        <v>13</v>
      </c>
      <c r="C15" s="41"/>
      <c r="D15" s="88">
        <f>+ROUND(+'[1]TRIAL-BALANCE'!S72+'[1]TRIAL-BALANCE'!S81+'[1]TRIAL-BALANCE'!S84+'[1]TRIAL-BALANCE'!S85-'[1]TRIAL-BALANCE'!T94-'[1]TRIAL-BALANCE'!T98-'[1]TRIAL-BALANCE'!T100,2)</f>
        <v>1099231.9099999999</v>
      </c>
      <c r="E15" s="89">
        <f>+ROUND((+'[1]TRIAL-BALANCE'!O72+'[1]TRIAL-BALANCE'!O81+'[1]TRIAL-BALANCE'!O84+'[1]TRIAL-BALANCE'!O85-'[1]TRIAL-BALANCE'!P94-'[1]TRIAL-BALANCE'!P98-'[1]TRIAL-BALANCE'!P100),2)</f>
        <v>1079434.58</v>
      </c>
      <c r="F15" s="90"/>
      <c r="G15" s="88">
        <f>+ROUND(+'[1]TRIAL-BALANCE'!Z72+'[1]TRIAL-BALANCE'!Z81+'[1]TRIAL-BALANCE'!Z84+'[1]TRIAL-BALANCE'!Z85-'[1]TRIAL-BALANCE'!AA94-'[1]TRIAL-BALANCE'!AA98-'[1]TRIAL-BALANCE'!AA100,2)</f>
        <v>0</v>
      </c>
      <c r="H15" s="89">
        <f>+ROUND(+'[1]TRIAL-BALANCE'!V72+'[1]TRIAL-BALANCE'!V81+'[1]TRIAL-BALANCE'!V84+'[1]TRIAL-BALANCE'!V85-'[1]TRIAL-BALANCE'!W94-'[1]TRIAL-BALANCE'!W98-'[1]TRIAL-BALANCE'!W100,2)</f>
        <v>0</v>
      </c>
      <c r="I15" s="90"/>
      <c r="J15" s="88">
        <f>+ROUND(+'[1]TRIAL-BALANCE'!AG72+'[1]TRIAL-BALANCE'!AG81+'[1]TRIAL-BALANCE'!AG84+'[1]TRIAL-BALANCE'!AG85-'[1]TRIAL-BALANCE'!AH94-'[1]TRIAL-BALANCE'!AH98-'[1]TRIAL-BALANCE'!AH100,2)</f>
        <v>0</v>
      </c>
      <c r="K15" s="89">
        <f>+ROUND(+'[1]TRIAL-BALANCE'!AC72+'[1]TRIAL-BALANCE'!AC81+'[1]TRIAL-BALANCE'!AC84+'[1]TRIAL-BALANCE'!AC85-'[1]TRIAL-BALANCE'!AD94-'[1]TRIAL-BALANCE'!AD98-'[1]TRIAL-BALANCE'!AD100,2)</f>
        <v>0</v>
      </c>
      <c r="L15" s="90"/>
      <c r="M15" s="88">
        <f t="shared" si="0"/>
        <v>1099231.9099999999</v>
      </c>
      <c r="N15" s="89">
        <f t="shared" si="0"/>
        <v>1079434.58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75" x14ac:dyDescent="0.25">
      <c r="A16" s="86" t="s">
        <v>28</v>
      </c>
      <c r="B16" s="87">
        <v>14</v>
      </c>
      <c r="C16" s="41"/>
      <c r="D16" s="88">
        <f>+ROUND(+'[1]TRIAL-BALANCE'!S82+'[1]TRIAL-BALANCE'!S83,2)</f>
        <v>1328010.52</v>
      </c>
      <c r="E16" s="89">
        <f>+ROUND(+'[1]TRIAL-BALANCE'!O82+'[1]TRIAL-BALANCE'!O83,2)</f>
        <v>860410.12</v>
      </c>
      <c r="F16" s="90"/>
      <c r="G16" s="88">
        <f>+ROUND(+'[1]TRIAL-BALANCE'!Z82+'[1]TRIAL-BALANCE'!Z83,2)</f>
        <v>153240</v>
      </c>
      <c r="H16" s="89">
        <f>+ROUND(+'[1]TRIAL-BALANCE'!V82+'[1]TRIAL-BALANCE'!V83,2)</f>
        <v>20000</v>
      </c>
      <c r="I16" s="90"/>
      <c r="J16" s="88">
        <f>+ROUND(+'[1]TRIAL-BALANCE'!AG82+'[1]TRIAL-BALANCE'!AG83,2)</f>
        <v>6599994.6799999997</v>
      </c>
      <c r="K16" s="89">
        <f>+ROUND(+'[1]TRIAL-BALANCE'!AC82+'[1]TRIAL-BALANCE'!AC83,2)</f>
        <v>3947516.92</v>
      </c>
      <c r="L16" s="90"/>
      <c r="M16" s="88">
        <f t="shared" si="0"/>
        <v>8081245.2000000002</v>
      </c>
      <c r="N16" s="89">
        <f t="shared" si="0"/>
        <v>4827927.04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5.75" x14ac:dyDescent="0.25">
      <c r="A17" s="86" t="s">
        <v>29</v>
      </c>
      <c r="B17" s="87">
        <v>15</v>
      </c>
      <c r="C17" s="41"/>
      <c r="D17" s="91">
        <f>+ROUND('[1]TRIAL-BALANCE'!S91-'[1]TRIAL-BALANCE'!T99,2)</f>
        <v>0</v>
      </c>
      <c r="E17" s="92">
        <f>+ROUND('[1]TRIAL-BALANCE'!O91-'[1]TRIAL-BALANCE'!P99,2)</f>
        <v>0</v>
      </c>
      <c r="F17" s="90"/>
      <c r="G17" s="91">
        <f>+ROUND('[1]TRIAL-BALANCE'!Z91-'[1]TRIAL-BALANCE'!AA99,2)</f>
        <v>0</v>
      </c>
      <c r="H17" s="92">
        <f>+ROUND('[1]TRIAL-BALANCE'!V91-'[1]TRIAL-BALANCE'!W99,2)</f>
        <v>0</v>
      </c>
      <c r="I17" s="90"/>
      <c r="J17" s="93">
        <f>+ROUND('[1]TRIAL-BALANCE'!AG91-'[1]TRIAL-BALANCE'!AH99,2)</f>
        <v>30272932.93</v>
      </c>
      <c r="K17" s="94">
        <f>+ROUND('[1]TRIAL-BALANCE'!AC91-'[1]TRIAL-BALANCE'!AD99,2)</f>
        <v>33769340.380000003</v>
      </c>
      <c r="L17" s="90"/>
      <c r="M17" s="88">
        <f t="shared" si="0"/>
        <v>30272932.93</v>
      </c>
      <c r="N17" s="89">
        <f t="shared" si="0"/>
        <v>33769340.380000003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5.75" x14ac:dyDescent="0.25">
      <c r="A18" s="86" t="s">
        <v>30</v>
      </c>
      <c r="B18" s="87">
        <v>16</v>
      </c>
      <c r="C18" s="41"/>
      <c r="D18" s="91">
        <f>+ROUND(+'[1]TRIAL-BALANCE'!S92+'[1]TRIAL-BALANCE'!S93,2)</f>
        <v>0</v>
      </c>
      <c r="E18" s="92">
        <f>+ROUND(+'[1]TRIAL-BALANCE'!O92+'[1]TRIAL-BALANCE'!O93,2)</f>
        <v>0</v>
      </c>
      <c r="F18" s="90"/>
      <c r="G18" s="91">
        <f>+ROUND(+'[1]TRIAL-BALANCE'!Z92+'[1]TRIAL-BALANCE'!Z93,2)</f>
        <v>0</v>
      </c>
      <c r="H18" s="92">
        <f>+ROUND(+'[1]TRIAL-BALANCE'!V92+'[1]TRIAL-BALANCE'!V93,2)</f>
        <v>0</v>
      </c>
      <c r="I18" s="90"/>
      <c r="J18" s="93">
        <f>+ROUND(+'[1]TRIAL-BALANCE'!AG92+'[1]TRIAL-BALANCE'!AG93,2)</f>
        <v>337723.52</v>
      </c>
      <c r="K18" s="94">
        <f>+ROUND(+'[1]TRIAL-BALANCE'!AC92+'[1]TRIAL-BALANCE'!AC93,2)</f>
        <v>335431.53999999998</v>
      </c>
      <c r="L18" s="90"/>
      <c r="M18" s="88">
        <f t="shared" si="0"/>
        <v>337723.52</v>
      </c>
      <c r="N18" s="89">
        <f t="shared" si="0"/>
        <v>335431.53999999998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5.75" x14ac:dyDescent="0.25">
      <c r="A19" s="95" t="s">
        <v>31</v>
      </c>
      <c r="B19" s="96">
        <v>17</v>
      </c>
      <c r="C19" s="41"/>
      <c r="D19" s="97">
        <f>+ROUND(+'[1]TRIAL-BALANCE'!S71+'[1]TRIAL-BALANCE'!S90,2)</f>
        <v>8518432.0999999996</v>
      </c>
      <c r="E19" s="98">
        <f>+ROUND('[1]TRIAL-BALANCE'!O71+'[1]TRIAL-BALANCE'!O90,2)</f>
        <v>8366066.0999999996</v>
      </c>
      <c r="F19" s="90"/>
      <c r="G19" s="97">
        <f>+ROUND(+'[1]TRIAL-BALANCE'!Z71+'[1]TRIAL-BALANCE'!Z90,2)</f>
        <v>0</v>
      </c>
      <c r="H19" s="98">
        <f>+ROUND(+'[1]TRIAL-BALANCE'!V71+'[1]TRIAL-BALANCE'!V90,2)</f>
        <v>0</v>
      </c>
      <c r="I19" s="90"/>
      <c r="J19" s="99">
        <f>+ROUND(+'[1]TRIAL-BALANCE'!AG71+'[1]TRIAL-BALANCE'!AG90,2)</f>
        <v>36674070.100000001</v>
      </c>
      <c r="K19" s="100">
        <f>+ROUND(+'[1]TRIAL-BALANCE'!AC71+'[1]TRIAL-BALANCE'!AC90,2)</f>
        <v>36644810.899999999</v>
      </c>
      <c r="L19" s="90"/>
      <c r="M19" s="99">
        <f t="shared" si="0"/>
        <v>45192502.200000003</v>
      </c>
      <c r="N19" s="100">
        <f t="shared" si="0"/>
        <v>45010877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5.75" x14ac:dyDescent="0.25">
      <c r="A20" s="101" t="s">
        <v>32</v>
      </c>
      <c r="B20" s="102">
        <v>10</v>
      </c>
      <c r="C20" s="41"/>
      <c r="D20" s="103">
        <f>+ROUND(+D13+D14+D15+D16+D17+D18+D19,2)</f>
        <v>111558354.89</v>
      </c>
      <c r="E20" s="104">
        <f>+ROUND(+E13+E14+E15+E16+E17+E18+E19,2)</f>
        <v>116064252.79000001</v>
      </c>
      <c r="F20" s="90"/>
      <c r="G20" s="103">
        <f>+ROUND(+G13+G14+G15+G16+G17+G18+G19,2)</f>
        <v>153240</v>
      </c>
      <c r="H20" s="104">
        <f>+ROUND(+H13+H14+H15+H16+H17+H18+H19,2)</f>
        <v>20000</v>
      </c>
      <c r="I20" s="90"/>
      <c r="J20" s="103">
        <f>+ROUND(+J13+J14+J15+J16+J17+J18+J19,2)</f>
        <v>73884721.230000004</v>
      </c>
      <c r="K20" s="104">
        <f>+ROUND(+K13+K14+K15+K16+K17+K18+K19,2)</f>
        <v>74697099.739999995</v>
      </c>
      <c r="L20" s="90"/>
      <c r="M20" s="103">
        <f>+ROUND(+M13+M14+M15+M16+M17+M18+M19,2)</f>
        <v>185596316.12</v>
      </c>
      <c r="N20" s="104">
        <f>+ROUND(+N13+N14+N15+N16+N17+N18+N19,2)</f>
        <v>190781352.53</v>
      </c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6" customHeight="1" x14ac:dyDescent="0.25">
      <c r="A21" s="82"/>
      <c r="B21" s="83"/>
      <c r="C21" s="41"/>
      <c r="D21" s="105"/>
      <c r="E21" s="106"/>
      <c r="F21" s="90"/>
      <c r="G21" s="105"/>
      <c r="H21" s="106"/>
      <c r="I21" s="90"/>
      <c r="J21" s="105"/>
      <c r="K21" s="106"/>
      <c r="L21" s="90"/>
      <c r="M21" s="105"/>
      <c r="N21" s="106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x14ac:dyDescent="0.25">
      <c r="A22" s="101" t="s">
        <v>33</v>
      </c>
      <c r="B22" s="102">
        <v>20</v>
      </c>
      <c r="C22" s="41"/>
      <c r="D22" s="103">
        <f>+ROUND(+'[1]TRIAL-BALANCE'!S86+'[1]TRIAL-BALANCE'!S87+'[1]TRIAL-BALANCE'!S88+'[1]TRIAL-BALANCE'!S89-'[1]TRIAL-BALANCE'!T101,2)</f>
        <v>5410728.29</v>
      </c>
      <c r="E22" s="104">
        <f>+ROUND(+'[1]TRIAL-BALANCE'!O86+'[1]TRIAL-BALANCE'!O87+'[1]TRIAL-BALANCE'!O88+'[1]TRIAL-BALANCE'!O89-'[1]TRIAL-BALANCE'!P101,2)</f>
        <v>10827974.449999999</v>
      </c>
      <c r="F22" s="90"/>
      <c r="G22" s="103">
        <f>+ROUND(+'[1]TRIAL-BALANCE'!Z86+'[1]TRIAL-BALANCE'!Z87+'[1]TRIAL-BALANCE'!Z88+'[1]TRIAL-BALANCE'!Z89-'[1]TRIAL-BALANCE'!AA101,2)</f>
        <v>0</v>
      </c>
      <c r="H22" s="104">
        <f>+ROUND(+'[1]TRIAL-BALANCE'!V86+'[1]TRIAL-BALANCE'!V87+'[1]TRIAL-BALANCE'!V88+'[1]TRIAL-BALANCE'!V89-'[1]TRIAL-BALANCE'!W101,2)</f>
        <v>0</v>
      </c>
      <c r="I22" s="90"/>
      <c r="J22" s="103">
        <f>+ROUND(+'[1]TRIAL-BALANCE'!AG86+'[1]TRIAL-BALANCE'!AG87+'[1]TRIAL-BALANCE'!AG88+'[1]TRIAL-BALANCE'!AG89-'[1]TRIAL-BALANCE'!AG101,2)</f>
        <v>0</v>
      </c>
      <c r="K22" s="104">
        <f>+ROUND(+'[1]TRIAL-BALANCE'!AC86+'[1]TRIAL-BALANCE'!AC87+'[1]TRIAL-BALANCE'!AC88+'[1]TRIAL-BALANCE'!AC89-'[1]TRIAL-BALANCE'!AD101,2)</f>
        <v>0</v>
      </c>
      <c r="L22" s="90"/>
      <c r="M22" s="103">
        <f>+ROUND(+D22+G22+J22,2)</f>
        <v>5410728.29</v>
      </c>
      <c r="N22" s="104">
        <f>+ROUND(+E22+H22+K22,2)</f>
        <v>10827974.449999999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x14ac:dyDescent="0.25">
      <c r="A23" s="82" t="s">
        <v>34</v>
      </c>
      <c r="B23" s="83"/>
      <c r="C23" s="41"/>
      <c r="D23" s="84" t="str">
        <f>+IF(+OR(D24&lt;0,D25&lt;0),"НЕРАВНЕНИЕ !"," ")</f>
        <v xml:space="preserve"> </v>
      </c>
      <c r="E23" s="85" t="str">
        <f>+IF(+OR(E24&lt;0,E25&lt;0),"НЕРАВНЕНИЕ !"," ")</f>
        <v xml:space="preserve"> </v>
      </c>
      <c r="F23" s="90"/>
      <c r="G23" s="84" t="str">
        <f>+IF(+OR(G24&lt;0,G25&lt;0),"НЕРАВНЕНИЕ !"," ")</f>
        <v xml:space="preserve"> </v>
      </c>
      <c r="H23" s="85" t="str">
        <f>+IF(+OR(H24&lt;0,H25&lt;0),"НЕРАВНЕНИЕ !"," ")</f>
        <v xml:space="preserve"> </v>
      </c>
      <c r="I23" s="90"/>
      <c r="J23" s="84" t="str">
        <f>+IF(+OR(J24&lt;0,J25&lt;0),"НЕРАВНЕНИЕ !"," ")</f>
        <v xml:space="preserve"> </v>
      </c>
      <c r="K23" s="85" t="str">
        <f>+IF(+OR(K24&lt;0,K25&lt;0),"НЕРАВНЕНИЕ !"," ")</f>
        <v xml:space="preserve"> </v>
      </c>
      <c r="L23" s="90"/>
      <c r="M23" s="84" t="str">
        <f>+IF(+OR(M24&lt;0,M25&lt;0),"НЕРАВНЕНИЕ !"," ")</f>
        <v xml:space="preserve"> </v>
      </c>
      <c r="N23" s="85" t="str">
        <f>+IF(+OR(N24&lt;0,N25&lt;0),"НЕРАВНЕНИЕ !"," ")</f>
        <v xml:space="preserve"> 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x14ac:dyDescent="0.25">
      <c r="A24" s="86" t="s">
        <v>35</v>
      </c>
      <c r="B24" s="87">
        <v>31</v>
      </c>
      <c r="C24" s="41"/>
      <c r="D24" s="88">
        <f>+ROUND(+SUM('[1]TRIAL-BALANCE'!S103:S107),2)</f>
        <v>2683110.62</v>
      </c>
      <c r="E24" s="89">
        <f>+ROUND(+SUM('[1]TRIAL-BALANCE'!O103:O107),2)</f>
        <v>3458030.63</v>
      </c>
      <c r="F24" s="90"/>
      <c r="G24" s="88">
        <f>+ROUND(+SUM('[1]TRIAL-BALANCE'!Z103:Z107),2)</f>
        <v>312878.12</v>
      </c>
      <c r="H24" s="89">
        <f>+ROUND(+SUM('[1]TRIAL-BALANCE'!V103:V107),2)</f>
        <v>1089.49</v>
      </c>
      <c r="I24" s="90"/>
      <c r="J24" s="88">
        <f>+ROUND(+SUM('[1]TRIAL-BALANCE'!AG103:AG107),2)</f>
        <v>0</v>
      </c>
      <c r="K24" s="89">
        <f>+ROUND(+SUM('[1]TRIAL-BALANCE'!AC103:AC107),2)</f>
        <v>0</v>
      </c>
      <c r="L24" s="90"/>
      <c r="M24" s="88">
        <f>+ROUND(+D24+G24+J24,2)</f>
        <v>2995988.74</v>
      </c>
      <c r="N24" s="89">
        <f>+ROUND(+E24+H24+K24,2)</f>
        <v>3459120.12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x14ac:dyDescent="0.25">
      <c r="A25" s="95" t="s">
        <v>36</v>
      </c>
      <c r="B25" s="96">
        <v>32</v>
      </c>
      <c r="C25" s="41"/>
      <c r="D25" s="99">
        <f>+ROUND(+SUM('[1]TRIAL-BALANCE'!S108:S112),2)</f>
        <v>0</v>
      </c>
      <c r="E25" s="100">
        <f>+ROUND(+SUM('[1]TRIAL-BALANCE'!O108:O112),2)</f>
        <v>0</v>
      </c>
      <c r="F25" s="90"/>
      <c r="G25" s="99">
        <f>+ROUND(+SUM('[1]TRIAL-BALANCE'!Z108:Z112),2)</f>
        <v>0</v>
      </c>
      <c r="H25" s="100">
        <f>+ROUND(+SUM('[1]TRIAL-BALANCE'!V108:V112),2)</f>
        <v>0</v>
      </c>
      <c r="I25" s="90"/>
      <c r="J25" s="99">
        <f>+ROUND(+SUM('[1]TRIAL-BALANCE'!AG108:AG112),2)</f>
        <v>150</v>
      </c>
      <c r="K25" s="100">
        <f>+ROUND(+SUM('[1]TRIAL-BALANCE'!AC108:AC112),2)</f>
        <v>1185</v>
      </c>
      <c r="L25" s="90"/>
      <c r="M25" s="99">
        <f>+ROUND(+D25+G25+J25,2)</f>
        <v>150</v>
      </c>
      <c r="N25" s="100">
        <f>+ROUND(+E25+H25+K25,2)</f>
        <v>1185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x14ac:dyDescent="0.25">
      <c r="A26" s="101" t="s">
        <v>37</v>
      </c>
      <c r="B26" s="102">
        <v>30</v>
      </c>
      <c r="C26" s="41"/>
      <c r="D26" s="103">
        <f>+ROUND(+D24+D25,2)</f>
        <v>2683110.62</v>
      </c>
      <c r="E26" s="104">
        <f>+ROUND(+E24+E25,2)</f>
        <v>3458030.63</v>
      </c>
      <c r="F26" s="90"/>
      <c r="G26" s="103">
        <f>+ROUND(+G24+G25,2)</f>
        <v>312878.12</v>
      </c>
      <c r="H26" s="104">
        <f>+ROUND(+H24+H25,2)</f>
        <v>1089.49</v>
      </c>
      <c r="I26" s="90"/>
      <c r="J26" s="103">
        <f>+ROUND(+J24+J25,2)</f>
        <v>150</v>
      </c>
      <c r="K26" s="104">
        <f>+ROUND(+K24+K25,2)</f>
        <v>1185</v>
      </c>
      <c r="L26" s="90"/>
      <c r="M26" s="103">
        <f>+ROUND(+M24+M25,2)</f>
        <v>2996138.74</v>
      </c>
      <c r="N26" s="104">
        <f>+ROUND(+N24+N25,2)</f>
        <v>3460305.12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6" customHeight="1" x14ac:dyDescent="0.25">
      <c r="A27" s="82"/>
      <c r="B27" s="83"/>
      <c r="C27" s="41"/>
      <c r="D27" s="105"/>
      <c r="E27" s="106"/>
      <c r="F27" s="90"/>
      <c r="G27" s="105"/>
      <c r="H27" s="106"/>
      <c r="I27" s="90"/>
      <c r="J27" s="105"/>
      <c r="K27" s="106"/>
      <c r="L27" s="90"/>
      <c r="M27" s="105"/>
      <c r="N27" s="106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9.5" thickBot="1" x14ac:dyDescent="0.35">
      <c r="A28" s="107" t="s">
        <v>38</v>
      </c>
      <c r="B28" s="108">
        <v>100</v>
      </c>
      <c r="C28" s="41"/>
      <c r="D28" s="109">
        <f>+ROUND(+D20+D22+D26,2)</f>
        <v>119652193.8</v>
      </c>
      <c r="E28" s="110">
        <f>+ROUND(+E20+E22+E26,2)</f>
        <v>130350257.87</v>
      </c>
      <c r="F28" s="90"/>
      <c r="G28" s="109">
        <f>+ROUND(+G20+G22+G26,2)</f>
        <v>466118.12</v>
      </c>
      <c r="H28" s="110">
        <f>+ROUND(+H20+H22+H26,2)</f>
        <v>21089.49</v>
      </c>
      <c r="I28" s="90"/>
      <c r="J28" s="109">
        <f>+ROUND(+J20+J22+J26,2)</f>
        <v>73884871.230000004</v>
      </c>
      <c r="K28" s="110">
        <f>+ROUND(+K20+K22+K26,2)</f>
        <v>74698284.739999995</v>
      </c>
      <c r="L28" s="90"/>
      <c r="M28" s="109">
        <f>+ROUND(+M20+M22+M26,2)</f>
        <v>194003183.15000001</v>
      </c>
      <c r="N28" s="110">
        <f>+ROUND(+N20+N22+N26,2)</f>
        <v>205069632.09999999</v>
      </c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x14ac:dyDescent="0.25">
      <c r="A29" s="78" t="s">
        <v>39</v>
      </c>
      <c r="B29" s="79"/>
      <c r="C29" s="41"/>
      <c r="D29" s="111"/>
      <c r="E29" s="112"/>
      <c r="F29" s="90"/>
      <c r="G29" s="111"/>
      <c r="H29" s="112"/>
      <c r="I29" s="90"/>
      <c r="J29" s="111"/>
      <c r="K29" s="112"/>
      <c r="L29" s="90"/>
      <c r="M29" s="111"/>
      <c r="N29" s="112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x14ac:dyDescent="0.25">
      <c r="A30" s="82" t="s">
        <v>40</v>
      </c>
      <c r="B30" s="83"/>
      <c r="C30" s="41"/>
      <c r="D30" s="84" t="str">
        <f>+IF(+OR(D31&lt;0,D32&lt;0,D33&lt;0),"НЕРАВНЕНИЕ !"," ")</f>
        <v xml:space="preserve"> </v>
      </c>
      <c r="E30" s="85" t="str">
        <f>+IF(+OR(E31&lt;0,E32&lt;0,E33&lt;0),"НЕРАВНЕНИЕ !"," ")</f>
        <v xml:space="preserve"> </v>
      </c>
      <c r="F30" s="90"/>
      <c r="G30" s="84" t="str">
        <f>+IF(+OR(G31&lt;0,G32&lt;0,G33&lt;0),"НЕРАВНЕНИЕ !"," ")</f>
        <v xml:space="preserve"> </v>
      </c>
      <c r="H30" s="85" t="str">
        <f>+IF(+OR(H31&lt;0,H32&lt;0,H33&lt;0),"НЕРАВНЕНИЕ !"," ")</f>
        <v xml:space="preserve"> </v>
      </c>
      <c r="I30" s="90"/>
      <c r="J30" s="84" t="str">
        <f>+IF(+OR(J31&lt;0,J32&lt;0,J33&lt;0),"НЕРАВНЕНИЕ !"," ")</f>
        <v xml:space="preserve"> </v>
      </c>
      <c r="K30" s="85" t="str">
        <f>+IF(+OR(K31&lt;0,K32&lt;0,K33&lt;0),"НЕРАВНЕНИЕ !"," ")</f>
        <v xml:space="preserve"> </v>
      </c>
      <c r="L30" s="90"/>
      <c r="M30" s="84" t="str">
        <f>+IF(+OR(M31&lt;0,M32&lt;0,M33&lt;0),"НЕРАВНЕНИЕ !"," ")</f>
        <v xml:space="preserve"> </v>
      </c>
      <c r="N30" s="85" t="str">
        <f>+IF(+OR(N31&lt;0,N32&lt;0,N33&lt;0),"НЕРАВНЕНИЕ !"," ")</f>
        <v xml:space="preserve"> </v>
      </c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x14ac:dyDescent="0.25">
      <c r="A31" s="86" t="s">
        <v>41</v>
      </c>
      <c r="B31" s="87">
        <v>51</v>
      </c>
      <c r="C31" s="41"/>
      <c r="D31" s="88">
        <f>+ROUND(+SUM('[1]TRIAL-BALANCE'!S313:S320),2)</f>
        <v>0</v>
      </c>
      <c r="E31" s="89">
        <f>+ROUND(+SUM('[1]TRIAL-BALANCE'!O313:O320),2)</f>
        <v>0</v>
      </c>
      <c r="F31" s="90"/>
      <c r="G31" s="88">
        <f>+ROUND(+SUM('[1]TRIAL-BALANCE'!Z313:Z320),2)</f>
        <v>0</v>
      </c>
      <c r="H31" s="89">
        <f>+ROUND(+SUM('[1]TRIAL-BALANCE'!V313:V320),2)</f>
        <v>0</v>
      </c>
      <c r="I31" s="90"/>
      <c r="J31" s="88">
        <f>+ROUND(+SUM('[1]TRIAL-BALANCE'!AG313:AG320),2)</f>
        <v>0</v>
      </c>
      <c r="K31" s="89">
        <f>+ROUND(+SUM('[1]TRIAL-BALANCE'!AC313:AC320),2)</f>
        <v>0</v>
      </c>
      <c r="L31" s="90"/>
      <c r="M31" s="88">
        <f t="shared" ref="M31:N33" si="1">+ROUND(+D31+G31+J31,2)</f>
        <v>0</v>
      </c>
      <c r="N31" s="89">
        <f t="shared" si="1"/>
        <v>0</v>
      </c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x14ac:dyDescent="0.25">
      <c r="A32" s="86" t="s">
        <v>42</v>
      </c>
      <c r="B32" s="87">
        <v>52</v>
      </c>
      <c r="C32" s="41"/>
      <c r="D32" s="88">
        <f>+ROUND(+SUM('[1]TRIAL-BALANCE'!S340:S343)+SUM('[1]TRIAL-BALANCE'!S344:S345)-SUM('[1]TRIAL-BALANCE'!T344:T345),2)</f>
        <v>0</v>
      </c>
      <c r="E32" s="89">
        <f>+ROUND(+SUM('[1]TRIAL-BALANCE'!O340:O343)+SUM('[1]TRIAL-BALANCE'!O344:O345)-SUM('[1]TRIAL-BALANCE'!P344:P345),2)</f>
        <v>0</v>
      </c>
      <c r="F32" s="90"/>
      <c r="G32" s="88">
        <f>+ROUND(+SUM('[1]TRIAL-BALANCE'!Z340:Z343)+SUM('[1]TRIAL-BALANCE'!Z344:Z345)-SUM('[1]TRIAL-BALANCE'!AA344:AA345),2)</f>
        <v>0</v>
      </c>
      <c r="H32" s="89">
        <f>+ROUND(+SUM('[1]TRIAL-BALANCE'!V340:V343)+SUM('[1]TRIAL-BALANCE'!V344:V345)-SUM('[1]TRIAL-BALANCE'!W344:W345),2)</f>
        <v>0</v>
      </c>
      <c r="I32" s="90"/>
      <c r="J32" s="88">
        <f>+ROUND(+SUM('[1]TRIAL-BALANCE'!AG340:AG343)+SUM('[1]TRIAL-BALANCE'!AG344:AG345)-SUM('[1]TRIAL-BALANCE'!AH344:AH345),2)</f>
        <v>0</v>
      </c>
      <c r="K32" s="89">
        <f>+ROUND(+SUM('[1]TRIAL-BALANCE'!AC340:AC343)+SUM('[1]TRIAL-BALANCE'!AC344:AC345)-SUM('[1]TRIAL-BALANCE'!AD344:AD345),2)</f>
        <v>0</v>
      </c>
      <c r="L32" s="90"/>
      <c r="M32" s="88">
        <f t="shared" si="1"/>
        <v>0</v>
      </c>
      <c r="N32" s="89">
        <f t="shared" si="1"/>
        <v>0</v>
      </c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x14ac:dyDescent="0.25">
      <c r="A33" s="95" t="s">
        <v>43</v>
      </c>
      <c r="B33" s="96">
        <v>53</v>
      </c>
      <c r="C33" s="41"/>
      <c r="D33" s="99">
        <f>+ROUND(+'[1]TRIAL-BALANCE'!S321+SUM('[1]TRIAL-BALANCE'!S323:S326)+SUM('[1]TRIAL-BALANCE'!S336:S339)-'[1]TRIAL-BALANCE'!T322-SUM('[1]TRIAL-BALANCE'!T327:T330)+'[1]TRIAL-BALANCE'!S322+SUM('[1]TRIAL-BALANCE'!S327:S330),2)</f>
        <v>0</v>
      </c>
      <c r="E33" s="100">
        <f>+ROUND(+'[1]TRIAL-BALANCE'!O321+SUM('[1]TRIAL-BALANCE'!O323:O326)+SUM('[1]TRIAL-BALANCE'!O336:O339)-'[1]TRIAL-BALANCE'!P322-SUM('[1]TRIAL-BALANCE'!P327:P330)+'[1]TRIAL-BALANCE'!O322+SUM('[1]TRIAL-BALANCE'!O327:O330),2)</f>
        <v>0</v>
      </c>
      <c r="F33" s="90"/>
      <c r="G33" s="99">
        <f>+ROUND(+'[1]TRIAL-BALANCE'!Z321+SUM('[1]TRIAL-BALANCE'!Z323:Z326)+SUM('[1]TRIAL-BALANCE'!Z336:Z339)-'[1]TRIAL-BALANCE'!AA322-SUM('[1]TRIAL-BALANCE'!AA327:AA330)+'[1]TRIAL-BALANCE'!Z322+SUM('[1]TRIAL-BALANCE'!Z327:Z330),2)</f>
        <v>0</v>
      </c>
      <c r="H33" s="100">
        <f>+ROUND(+'[1]TRIAL-BALANCE'!V321+SUM('[1]TRIAL-BALANCE'!V323:V326)+SUM('[1]TRIAL-BALANCE'!V336:V339)-'[1]TRIAL-BALANCE'!W322-SUM('[1]TRIAL-BALANCE'!W327:W330)+'[1]TRIAL-BALANCE'!V322+SUM('[1]TRIAL-BALANCE'!V327:V330),2)</f>
        <v>0</v>
      </c>
      <c r="I33" s="90"/>
      <c r="J33" s="99">
        <f>+ROUND(+'[1]TRIAL-BALANCE'!AG321+SUM('[1]TRIAL-BALANCE'!AG323:AG326)+SUM('[1]TRIAL-BALANCE'!AG336:AG339)-'[1]TRIAL-BALANCE'!AH322-SUM('[1]TRIAL-BALANCE'!AH327:AH330)+'[1]TRIAL-BALANCE'!AG322+SUM('[1]TRIAL-BALANCE'!AG327:AG330),2)</f>
        <v>0</v>
      </c>
      <c r="K33" s="100">
        <f>+ROUND(+'[1]TRIAL-BALANCE'!AC321+SUM('[1]TRIAL-BALANCE'!AC323:AC326)+SUM('[1]TRIAL-BALANCE'!AC336:AC339)-'[1]TRIAL-BALANCE'!AD322-SUM('[1]TRIAL-BALANCE'!AD327:AD330)+'[1]TRIAL-BALANCE'!AC322+SUM('[1]TRIAL-BALANCE'!AC327:AC330),2)</f>
        <v>0</v>
      </c>
      <c r="L33" s="90"/>
      <c r="M33" s="99">
        <f t="shared" si="1"/>
        <v>0</v>
      </c>
      <c r="N33" s="100">
        <f t="shared" si="1"/>
        <v>0</v>
      </c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x14ac:dyDescent="0.25">
      <c r="A34" s="101" t="s">
        <v>32</v>
      </c>
      <c r="B34" s="102">
        <v>50</v>
      </c>
      <c r="C34" s="41"/>
      <c r="D34" s="103">
        <f>+ROUND(+D31+D32+D33,2)</f>
        <v>0</v>
      </c>
      <c r="E34" s="104">
        <f>+ROUND(+E31+E32+E33,2)</f>
        <v>0</v>
      </c>
      <c r="F34" s="90"/>
      <c r="G34" s="103">
        <f>+ROUND(+G31+G32+G33,2)</f>
        <v>0</v>
      </c>
      <c r="H34" s="104">
        <f>+ROUND(+H31+H32+H33,2)</f>
        <v>0</v>
      </c>
      <c r="I34" s="90"/>
      <c r="J34" s="103">
        <f>+ROUND(+J31+J32+J33,2)</f>
        <v>0</v>
      </c>
      <c r="K34" s="104">
        <f>+ROUND(+K31+K32+K33,2)</f>
        <v>0</v>
      </c>
      <c r="L34" s="90"/>
      <c r="M34" s="103">
        <f>+ROUND(+M31+M32+M33,2)</f>
        <v>0</v>
      </c>
      <c r="N34" s="104">
        <f>+ROUND(+N31+N32+N33,2)</f>
        <v>0</v>
      </c>
      <c r="O34" s="11"/>
      <c r="P34" s="113"/>
      <c r="Q34" s="114" t="s">
        <v>44</v>
      </c>
      <c r="R34" s="113"/>
      <c r="S34" s="113"/>
      <c r="T34" s="11"/>
      <c r="U34" s="11"/>
      <c r="V34" s="11"/>
      <c r="W34" s="11"/>
      <c r="X34" s="11"/>
      <c r="Y34" s="11"/>
      <c r="Z34" s="11"/>
    </row>
    <row r="35" spans="1:26" ht="15.75" x14ac:dyDescent="0.25">
      <c r="A35" s="82" t="s">
        <v>45</v>
      </c>
      <c r="B35" s="83"/>
      <c r="C35" s="41"/>
      <c r="D35" s="84" t="str">
        <f>+IF(+OR(D36&lt;0,D37&lt;0),"НЕРАВНЕНИЕ !"," ")</f>
        <v xml:space="preserve"> </v>
      </c>
      <c r="E35" s="85" t="str">
        <f>+IF(+OR(E36&lt;0,E37&lt;0),"НЕРАВНЕНИЕ !"," ")</f>
        <v xml:space="preserve"> </v>
      </c>
      <c r="F35" s="90"/>
      <c r="G35" s="84" t="str">
        <f>+IF(+OR(G36&lt;0,G37&lt;0),"НЕРАВНЕНИЕ !"," ")</f>
        <v xml:space="preserve"> </v>
      </c>
      <c r="H35" s="85" t="str">
        <f>+IF(+OR(H36&lt;0,H37&lt;0),"НЕРАВНЕНИЕ !"," ")</f>
        <v xml:space="preserve"> </v>
      </c>
      <c r="I35" s="90"/>
      <c r="J35" s="84" t="str">
        <f>+IF(+OR(J36&lt;0,J37&lt;0),"НЕРАВНЕНИЕ !"," ")</f>
        <v xml:space="preserve"> </v>
      </c>
      <c r="K35" s="85" t="str">
        <f>+IF(+OR(K36&lt;0,K37&lt;0),"НЕРАВНЕНИЕ !"," ")</f>
        <v xml:space="preserve"> </v>
      </c>
      <c r="L35" s="90"/>
      <c r="M35" s="84" t="str">
        <f>+IF(+OR(M36&lt;0,M37&lt;0),"НЕРАВНЕНИЕ !"," ")</f>
        <v xml:space="preserve"> </v>
      </c>
      <c r="N35" s="85" t="str">
        <f>+IF(+OR(N36&lt;0,N37&lt;0),"НЕРАВНЕНИЕ !"," ")</f>
        <v xml:space="preserve"> </v>
      </c>
      <c r="O35" s="11"/>
      <c r="P35" s="115" t="s">
        <v>46</v>
      </c>
      <c r="Q35" s="116" t="s">
        <v>47</v>
      </c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x14ac:dyDescent="0.25">
      <c r="A36" s="86" t="s">
        <v>48</v>
      </c>
      <c r="B36" s="87">
        <v>61</v>
      </c>
      <c r="C36" s="41"/>
      <c r="D36" s="88">
        <f>+ROUND(+SUM('[1]TRIAL-BALANCE'!S351:S353)+'[1]TRIAL-BALANCE'!S358+SUM('[1]TRIAL-BALANCE'!S370:S371)+'[1]TRIAL-BALANCE'!S375-IF(+'[1]Provisions-2019'!E76=0,+'[1]Provisions-2019'!E12,+ROUND(+(+SUM('[1]TRIAL-BALANCE'!T364:T367)+SUM('[1]TRIAL-BALANCE'!T380:T382))*'[1]TRIAL-BALANCE'!T899,2)),2)</f>
        <v>6595015.8799999999</v>
      </c>
      <c r="E36" s="89">
        <f>+ROUND(+SUM('[1]TRIAL-BALANCE'!O351:O353)+'[1]TRIAL-BALANCE'!O358+SUM('[1]TRIAL-BALANCE'!O370:O371)+'[1]TRIAL-BALANCE'!O375-IF(+'[1]Provisions-2019'!D76=0,+'[1]Provisions-2019'!D12,+ROUND(+(+SUM('[1]TRIAL-BALANCE'!P364:P367)+SUM('[1]TRIAL-BALANCE'!P380:P382))*'[1]TRIAL-BALANCE'!P899,2)),2)</f>
        <v>7194562.7699999996</v>
      </c>
      <c r="F36" s="90"/>
      <c r="G36" s="88">
        <f>+ROUND(+SUM('[1]TRIAL-BALANCE'!Z351:Z353)+'[1]TRIAL-BALANCE'!Z358+SUM('[1]TRIAL-BALANCE'!Z370:Z371)+'[1]TRIAL-BALANCE'!Z375-IF(+'[1]Provisions-2019'!H76=0,+'[1]Provisions-2019'!H12,+ROUND(+(+SUM('[1]TRIAL-BALANCE'!AA364:AA367)+SUM('[1]TRIAL-BALANCE'!AA380:AA382))*'[1]TRIAL-BALANCE'!AA899,2)),2)</f>
        <v>0</v>
      </c>
      <c r="H36" s="89">
        <f>+ROUND(+SUM('[1]TRIAL-BALANCE'!V351:V353)+'[1]TRIAL-BALANCE'!V358+SUM('[1]TRIAL-BALANCE'!V370:V371)+'[1]TRIAL-BALANCE'!V375-IF(+'[1]Provisions-2019'!G76=0,+'[1]Provisions-2019'!G12,+ROUND(+(+SUM('[1]TRIAL-BALANCE'!W364:W367)+SUM('[1]TRIAL-BALANCE'!W380:W382))*'[1]TRIAL-BALANCE'!W899,2)),2)</f>
        <v>0</v>
      </c>
      <c r="I36" s="90"/>
      <c r="J36" s="88">
        <f>+ROUND(+SUM('[1]TRIAL-BALANCE'!AG351:AG353)+'[1]TRIAL-BALANCE'!AG358+SUM('[1]TRIAL-BALANCE'!AG370:AG371)+'[1]TRIAL-BALANCE'!AG375-IF(+'[1]Provisions-2019'!K76=0,+'[1]Provisions-2019'!K12,+ROUND(+(+SUM('[1]TRIAL-BALANCE'!AH364:AH367)+SUM('[1]TRIAL-BALANCE'!AH380:AH382))*'[1]TRIAL-BALANCE'!AH899,2)),2)</f>
        <v>0</v>
      </c>
      <c r="K36" s="89">
        <f>+ROUND(+SUM('[1]TRIAL-BALANCE'!AC351:AC353)+'[1]TRIAL-BALANCE'!AC358+SUM('[1]TRIAL-BALANCE'!AC370:AC371)+'[1]TRIAL-BALANCE'!AC375-IF(+'[1]Provisions-2019'!J76=0,+'[1]Provisions-2019'!J12,+ROUND(+(+SUM('[1]TRIAL-BALANCE'!AD364:AD367)+SUM('[1]TRIAL-BALANCE'!AD380:AD382))*'[1]TRIAL-BALANCE'!AD899,2)),2)</f>
        <v>0</v>
      </c>
      <c r="L36" s="90"/>
      <c r="M36" s="88">
        <f>+ROUND(+D36+G36+J36,2)</f>
        <v>6595015.8799999999</v>
      </c>
      <c r="N36" s="89">
        <f>+ROUND(+E36+H36+K36,2)</f>
        <v>7194562.7699999996</v>
      </c>
      <c r="O36" s="11"/>
      <c r="P36" s="117" t="s">
        <v>49</v>
      </c>
      <c r="Q36" s="118" t="s">
        <v>50</v>
      </c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x14ac:dyDescent="0.25">
      <c r="A37" s="95" t="s">
        <v>51</v>
      </c>
      <c r="B37" s="96">
        <v>62</v>
      </c>
      <c r="C37" s="41"/>
      <c r="D37" s="99">
        <f>+ROUND(+SUM('[1]TRIAL-BALANCE'!S348:S350)+SUM('[1]TRIAL-BALANCE'!S354:S356)+'[1]TRIAL-BALANCE'!S357+'[1]TRIAL-BALANCE'!S359+SUM('[1]TRIAL-BALANCE'!S368:S369)+SUM('[1]TRIAL-BALANCE'!S372:S374)+'[1]TRIAL-BALANCE'!S376-IF(+'[1]Provisions-2019'!E76=0,+'[1]Provisions-2019'!E13,+ROUND(+(+SUM('[1]TRIAL-BALANCE'!T364:T367)+SUM('[1]TRIAL-BALANCE'!T380:T382))*'[1]TRIAL-BALANCE'!T898,2)),2)</f>
        <v>0</v>
      </c>
      <c r="E37" s="100">
        <f>+ROUND(+SUM('[1]TRIAL-BALANCE'!O348:O350)+SUM('[1]TRIAL-BALANCE'!O354:O356)+'[1]TRIAL-BALANCE'!O357+'[1]TRIAL-BALANCE'!O359+SUM('[1]TRIAL-BALANCE'!O368:O369)+SUM('[1]TRIAL-BALANCE'!O372:O374)+'[1]TRIAL-BALANCE'!O376-IF(+'[1]Provisions-2019'!D76=0,+'[1]Provisions-2019'!D13,+ROUND(+(+SUM('[1]TRIAL-BALANCE'!P364:P367)+SUM('[1]TRIAL-BALANCE'!P380:P382))*'[1]TRIAL-BALANCE'!P898,2)),2)</f>
        <v>0</v>
      </c>
      <c r="F37" s="90"/>
      <c r="G37" s="99">
        <f>+ROUND(+SUM('[1]TRIAL-BALANCE'!Z348:Z350)+SUM('[1]TRIAL-BALANCE'!Z354:Z356)+'[1]TRIAL-BALANCE'!Z357+'[1]TRIAL-BALANCE'!Z359+SUM('[1]TRIAL-BALANCE'!Z368:Z369)+SUM('[1]TRIAL-BALANCE'!Z372:Z374)+'[1]TRIAL-BALANCE'!Z376-IF(+'[1]Provisions-2019'!H76=0,+'[1]Provisions-2019'!H13,+ROUND(+(+SUM('[1]TRIAL-BALANCE'!AA364:AA367)+SUM('[1]TRIAL-BALANCE'!AA380:AA382))*'[1]TRIAL-BALANCE'!AA898,2)),2)</f>
        <v>0</v>
      </c>
      <c r="H37" s="100">
        <f>+ROUND(+SUM('[1]TRIAL-BALANCE'!V348:V350)+SUM('[1]TRIAL-BALANCE'!V354:V356)+'[1]TRIAL-BALANCE'!V357+'[1]TRIAL-BALANCE'!V359+SUM('[1]TRIAL-BALANCE'!V368:V369)+SUM('[1]TRIAL-BALANCE'!V372:V374)+'[1]TRIAL-BALANCE'!V376-IF(+'[1]Provisions-2019'!G76=0,+'[1]Provisions-2019'!G13,+ROUND(+(+SUM('[1]TRIAL-BALANCE'!W364:W367)+SUM('[1]TRIAL-BALANCE'!W380:W382))*'[1]TRIAL-BALANCE'!W898,2)),2)</f>
        <v>0</v>
      </c>
      <c r="I37" s="90"/>
      <c r="J37" s="99">
        <f>+ROUND(+SUM('[1]TRIAL-BALANCE'!AG348:AG350)+SUM('[1]TRIAL-BALANCE'!AG354:AG356)+'[1]TRIAL-BALANCE'!AG357+'[1]TRIAL-BALANCE'!AG359+SUM('[1]TRIAL-BALANCE'!AG368:AG369)+SUM('[1]TRIAL-BALANCE'!AG372:AG374)+'[1]TRIAL-BALANCE'!AG376-IF(+'[1]Provisions-2019'!K76=0,+'[1]Provisions-2019'!K13,+ROUND(+(+SUM('[1]TRIAL-BALANCE'!AH364:AH367)+SUM('[1]TRIAL-BALANCE'!AH380:AH382))*'[1]TRIAL-BALANCE'!AH898,2)),2)</f>
        <v>0</v>
      </c>
      <c r="K37" s="100">
        <f>+ROUND(+SUM('[1]TRIAL-BALANCE'!AC348:AC350)+SUM('[1]TRIAL-BALANCE'!AC354:AC356)+'[1]TRIAL-BALANCE'!AC357+'[1]TRIAL-BALANCE'!AC359+SUM('[1]TRIAL-BALANCE'!AC368:AC369)+SUM('[1]TRIAL-BALANCE'!AC372:AC374)+'[1]TRIAL-BALANCE'!AC376-IF(+'[1]Provisions-2019'!J76=0,+'[1]Provisions-2019'!J13,+ROUND(+(+SUM('[1]TRIAL-BALANCE'!AD364:AD367)+SUM('[1]TRIAL-BALANCE'!AD380:AD382))*'[1]TRIAL-BALANCE'!AD898,2)),2)</f>
        <v>0</v>
      </c>
      <c r="L37" s="90"/>
      <c r="M37" s="99">
        <f>+ROUND(+D37+G37+J37,2)</f>
        <v>0</v>
      </c>
      <c r="N37" s="100">
        <f>+ROUND(+E37+H37+K37,2)</f>
        <v>0</v>
      </c>
      <c r="O37" s="11"/>
      <c r="P37" s="119" t="s">
        <v>52</v>
      </c>
      <c r="Q37" s="120" t="s">
        <v>53</v>
      </c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x14ac:dyDescent="0.25">
      <c r="A38" s="101" t="s">
        <v>54</v>
      </c>
      <c r="B38" s="102">
        <v>60</v>
      </c>
      <c r="C38" s="41"/>
      <c r="D38" s="103">
        <f>+ROUND(+D36+D37,2)</f>
        <v>6595015.8799999999</v>
      </c>
      <c r="E38" s="104">
        <f>+ROUND(+E36+E37,2)</f>
        <v>7194562.7699999996</v>
      </c>
      <c r="F38" s="90"/>
      <c r="G38" s="103">
        <f>+ROUND(+G36+G37,2)</f>
        <v>0</v>
      </c>
      <c r="H38" s="104">
        <f>+ROUND(+H36+H37,2)</f>
        <v>0</v>
      </c>
      <c r="I38" s="90"/>
      <c r="J38" s="103">
        <f>+ROUND(+J36+J37,2)</f>
        <v>0</v>
      </c>
      <c r="K38" s="104">
        <f>+ROUND(+K36+K37,2)</f>
        <v>0</v>
      </c>
      <c r="L38" s="90"/>
      <c r="M38" s="103">
        <f>+ROUND(+M36+M37,2)</f>
        <v>6595015.8799999999</v>
      </c>
      <c r="N38" s="104">
        <f>+ROUND(+N36+N37,2)</f>
        <v>7194562.7699999996</v>
      </c>
      <c r="O38" s="11"/>
      <c r="P38" s="121" t="s">
        <v>55</v>
      </c>
      <c r="Q38" s="122" t="s">
        <v>56</v>
      </c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x14ac:dyDescent="0.25">
      <c r="A39" s="82" t="s">
        <v>57</v>
      </c>
      <c r="B39" s="83"/>
      <c r="C39" s="41"/>
      <c r="D39" s="84" t="str">
        <f>+IF(+OR(D40&lt;0,D41&lt;0,D42&lt;0,D43&lt;0,D44&lt;0,D45&lt;0),"НЕРАВНЕНИЕ !"," ")</f>
        <v xml:space="preserve"> </v>
      </c>
      <c r="E39" s="85" t="str">
        <f>+IF(+OR(E40&lt;0,E41&lt;0,E42&lt;0,E43&lt;0,E44&lt;0,E45&lt;0),"НЕРАВНЕНИЕ !"," ")</f>
        <v xml:space="preserve"> </v>
      </c>
      <c r="F39" s="90"/>
      <c r="G39" s="84" t="str">
        <f>+IF(+OR(G40&lt;0,G41&lt;0,G42&lt;0,G43&lt;0,G44&lt;0,G45&lt;0),"НЕРАВНЕНИЕ !"," ")</f>
        <v xml:space="preserve"> </v>
      </c>
      <c r="H39" s="85" t="str">
        <f>+IF(+OR(H40&lt;0,H41&lt;0,H42&lt;0,H43&lt;0,H44&lt;0,H45&lt;0),"НЕРАВНЕНИЕ !"," ")</f>
        <v xml:space="preserve"> </v>
      </c>
      <c r="I39" s="90"/>
      <c r="J39" s="84" t="str">
        <f>+IF(+OR(J40&lt;0,J41&lt;0,J42&lt;0,J43&lt;0,J44&lt;0,J45&lt;0),"НЕРАВНЕНИЕ !"," ")</f>
        <v xml:space="preserve"> </v>
      </c>
      <c r="K39" s="85" t="str">
        <f>+IF(+OR(K40&lt;0,K41&lt;0,K42&lt;0,K43&lt;0,K44&lt;0,K45&lt;0),"НЕРАВНЕНИЕ !"," ")</f>
        <v xml:space="preserve"> </v>
      </c>
      <c r="L39" s="90"/>
      <c r="M39" s="84" t="str">
        <f>+IF(+OR(M40&lt;0,M41&lt;0,M42&lt;0,M43&lt;0,M44&lt;0,M45&lt;0),"НЕРАВНЕНИЕ !"," ")</f>
        <v xml:space="preserve"> </v>
      </c>
      <c r="N39" s="85" t="str">
        <f>+IF(+OR(N40&lt;0,N41&lt;0,N42&lt;0,N43&lt;0,N44&lt;0,N45&lt;0),"НЕРАВНЕНИЕ !"," ")</f>
        <v xml:space="preserve"> </v>
      </c>
      <c r="O39" s="11"/>
      <c r="P39" s="123"/>
      <c r="Q39" s="123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x14ac:dyDescent="0.25">
      <c r="A40" s="124" t="s">
        <v>58</v>
      </c>
      <c r="B40" s="87">
        <v>71</v>
      </c>
      <c r="C40" s="41"/>
      <c r="D40" s="88">
        <f>+ROUND(+SUM('[1]TRIAL-BALANCE'!S148:S149)-IF(+AND('[1]Provisions-2019'!E78=0,+'[1]Provisions-2019'!E16&gt;0),+'[1]Provisions-2019'!E16,0)+IF(+AND('[1]Provisions-2019'!E80=0,+'[1]Provisions-2019'!E24&lt;&gt;0),+'[1]Provisions-2019'!E24,0),2)</f>
        <v>34645586.18</v>
      </c>
      <c r="E40" s="89">
        <f>+ROUND(+SUM('[1]TRIAL-BALANCE'!O148:O149)-IF(+AND('[1]Provisions-2019'!D78=0,+'[1]Provisions-2019'!D16&gt;0),+'[1]Provisions-2019'!D16,0)+IF(+AND('[1]Provisions-2019'!D80=0,+'[1]Provisions-2019'!D24&lt;&gt;0),+'[1]Provisions-2019'!D24,0),2)</f>
        <v>33690421.549999997</v>
      </c>
      <c r="F40" s="90"/>
      <c r="G40" s="88">
        <f>+ROUND(+SUM('[1]TRIAL-BALANCE'!Z148:Z149)-IF(+AND('[1]Provisions-2019'!H78=0,+'[1]Provisions-2019'!H16&gt;0),+'[1]Provisions-2019'!H16,0)+IF(+AND('[1]Provisions-2019'!H80=0,+'[1]Provisions-2019'!H24&lt;&gt;0),+'[1]Provisions-2019'!H24,0),2)</f>
        <v>0</v>
      </c>
      <c r="H40" s="89">
        <f>+ROUND(+SUM('[1]TRIAL-BALANCE'!V148:V149)-IF(+AND('[1]Provisions-2019'!G78=0,+'[1]Provisions-2019'!G16&gt;0),+'[1]Provisions-2019'!G16,0)+IF(+AND('[1]Provisions-2019'!G80=0,+'[1]Provisions-2019'!G24&lt;&gt;0),+'[1]Provisions-2019'!G24,0),2)</f>
        <v>0</v>
      </c>
      <c r="I40" s="90"/>
      <c r="J40" s="88">
        <f>+SUM('[1]TRIAL-BALANCE'!AG148:AG149)-IF(+AND('[1]Provisions-2019'!K78=0,+'[1]Provisions-2019'!K16&gt;0),+'[1]Provisions-2019'!K16,0)+IF(+AND('[1]Provisions-2019'!K80=0,+'[1]Provisions-2019'!K24&lt;&gt;0),+'[1]Provisions-2019'!K24,0)</f>
        <v>0</v>
      </c>
      <c r="K40" s="89">
        <f>+SUM('[1]TRIAL-BALANCE'!AC148:AC149)-IF(+AND('[1]Provisions-2019'!J78=0,+'[1]Provisions-2019'!J16&gt;0),+'[1]Provisions-2019'!J16,0)+IF(+AND('[1]Provisions-2019'!J80=0,+'[1]Provisions-2019'!J24&lt;&gt;0),+'[1]Provisions-2019'!J24,0)</f>
        <v>0</v>
      </c>
      <c r="L40" s="90"/>
      <c r="M40" s="88">
        <f>+ROUND(+D40+G40+J40,2)-ROUND(P40,2)</f>
        <v>34645586.18</v>
      </c>
      <c r="N40" s="89">
        <f>+ROUND(+E40+H40+K40,2)-ROUND(Q40,2)</f>
        <v>33690421.549999997</v>
      </c>
      <c r="O40" s="11"/>
      <c r="P40" s="125">
        <f>+IF(+AND([1]Status!K4="ДА",+ROUND('[1]Municipal-Bal'!K20,0)=1,+ROUND('[1]Municipal-Bal'!S80,2)=+ROUND('[1]Municipal-Bal'!S91,2)),+ROUND(+SUM('[1]Municipal-Bal'!R68:R69),2),0)</f>
        <v>0</v>
      </c>
      <c r="Q40" s="126">
        <f>+IF(+AND([1]Status!K4="ДА",+ROUND('[1]Municipal-Bal'!K20,0)=1,+ROUND('[1]Municipal-Bal'!P80,2)=+ROUND('[1]Municipal-Bal'!P91,2)),+ROUND(+SUM('[1]Municipal-Bal'!O68:O69),2),0)</f>
        <v>0</v>
      </c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x14ac:dyDescent="0.25">
      <c r="A41" s="86" t="s">
        <v>59</v>
      </c>
      <c r="B41" s="87">
        <v>72</v>
      </c>
      <c r="C41" s="41"/>
      <c r="D41" s="88">
        <f>+ROUND(+'[1]TRIAL-BALANCE'!S120+'[1]TRIAL-BALANCE'!S124+'[1]TRIAL-BALANCE'!S126-IF(+AND('[1]Provisions-2019'!E78=0,+'[1]Provisions-2019'!E17&gt;0),+'[1]Provisions-2019'!E17,0)+IF(+AND('[1]Provisions-2019'!E80=0,+'[1]Provisions-2019'!E25&lt;&gt;0),+'[1]Provisions-2019'!E25,0),2)</f>
        <v>1981.86</v>
      </c>
      <c r="E41" s="89">
        <f>+ROUND(+'[1]TRIAL-BALANCE'!O120+'[1]TRIAL-BALANCE'!O124+'[1]TRIAL-BALANCE'!O126-IF(+AND('[1]Provisions-2019'!D78=0,+'[1]Provisions-2019'!D17&gt;0),+'[1]Provisions-2019'!D17,0)+IF(+AND('[1]Provisions-2019'!D80=0,+'[1]Provisions-2019'!D25&lt;&gt;0),+'[1]Provisions-2019'!D25,0),2)</f>
        <v>1651.96</v>
      </c>
      <c r="F41" s="90"/>
      <c r="G41" s="88">
        <f>+ROUND(+'[1]TRIAL-BALANCE'!Z120+'[1]TRIAL-BALANCE'!Z124+'[1]TRIAL-BALANCE'!Z126-IF(+AND('[1]Provisions-2019'!H78=0,+'[1]Provisions-2019'!H17&gt;0),+'[1]Provisions-2019'!H17,0)+IF(+AND('[1]Provisions-2019'!H80=0,+'[1]Provisions-2019'!H25&lt;&gt;0),+'[1]Provisions-2019'!H25,0),2)</f>
        <v>0</v>
      </c>
      <c r="H41" s="89">
        <f>+ROUND(+'[1]TRIAL-BALANCE'!V120+'[1]TRIAL-BALANCE'!V124+'[1]TRIAL-BALANCE'!V126-IF(+AND('[1]Provisions-2019'!G78=0,+'[1]Provisions-2019'!G17&gt;0),+'[1]Provisions-2019'!G17,0)+IF(+AND('[1]Provisions-2019'!G80=0,+'[1]Provisions-2019'!G25&lt;&gt;0),+'[1]Provisions-2019'!G25,0),2)</f>
        <v>0</v>
      </c>
      <c r="I41" s="90"/>
      <c r="J41" s="88">
        <f>+'[1]TRIAL-BALANCE'!AG120+'[1]TRIAL-BALANCE'!AG124+'[1]TRIAL-BALANCE'!AG126-IF(+AND('[1]Provisions-2019'!K78=0,+'[1]Provisions-2019'!K17&gt;0),+'[1]Provisions-2019'!K17,0)+IF(+AND('[1]Provisions-2019'!K80=0,+'[1]Provisions-2019'!K25&lt;&gt;0),+'[1]Provisions-2019'!K25,0)</f>
        <v>0</v>
      </c>
      <c r="K41" s="89">
        <f>+'[1]TRIAL-BALANCE'!AC120+'[1]TRIAL-BALANCE'!AC124+'[1]TRIAL-BALANCE'!AC126-IF(+AND('[1]Provisions-2019'!J78=0,+'[1]Provisions-2019'!J17&gt;0),+'[1]Provisions-2019'!J17,0)+IF(+AND('[1]Provisions-2019'!J80=0,+'[1]Provisions-2019'!J25&lt;&gt;0),+'[1]Provisions-2019'!J25,0)</f>
        <v>0</v>
      </c>
      <c r="L41" s="90"/>
      <c r="M41" s="88">
        <f t="shared" ref="M41:N43" si="2">+ROUND(+D41+G41+J41,2)</f>
        <v>1981.86</v>
      </c>
      <c r="N41" s="89">
        <f t="shared" si="2"/>
        <v>1651.96</v>
      </c>
      <c r="O41" s="11"/>
      <c r="P41" s="127"/>
      <c r="Q41" s="127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x14ac:dyDescent="0.25">
      <c r="A42" s="86" t="s">
        <v>60</v>
      </c>
      <c r="B42" s="87">
        <v>73</v>
      </c>
      <c r="C42" s="41"/>
      <c r="D42" s="88">
        <f>+ROUND(+'[1]TRIAL-BALANCE'!S115+'[1]TRIAL-BALANCE'!S117+'[1]TRIAL-BALANCE'!S119+'[1]TRIAL-BALANCE'!S121+'[1]TRIAL-BALANCE'!S123-IF(+AND('[1]Provisions-2019'!E78=0,+'[1]Provisions-2019'!E18&gt;0),+'[1]Provisions-2019'!E18,0)+IF(+AND('[1]Provisions-2019'!E80=0,+'[1]Provisions-2019'!E26&lt;&gt;0),+'[1]Provisions-2019'!E26,0),2)+IF(AND('[1]TRIAL-BALANCE'!$N$4&lt;12,'[1]TRIAL-BALANCE'!T115&lt;0)-'[1]TRIAL-BALANCE'!T115,0)+IF(AND('[1]TRIAL-BALANCE'!$N$4&lt;12,'[1]TRIAL-BALANCE'!T117&lt;0)-'[1]TRIAL-BALANCE'!T117,0)</f>
        <v>5346676.8499999996</v>
      </c>
      <c r="E42" s="89">
        <f>+ROUND(+'[1]TRIAL-BALANCE'!O115+'[1]TRIAL-BALANCE'!O117+'[1]TRIAL-BALANCE'!O119+'[1]TRIAL-BALANCE'!O121+'[1]TRIAL-BALANCE'!O123-IF(+AND('[1]Provisions-2019'!D78=0,+'[1]Provisions-2019'!D18&gt;0),+'[1]Provisions-2019'!D18,0)+IF(+AND('[1]Provisions-2019'!D80=0,+'[1]Provisions-2019'!D26&lt;&gt;0),+'[1]Provisions-2019'!D26,0),2)</f>
        <v>2460050.69</v>
      </c>
      <c r="F42" s="90"/>
      <c r="G42" s="88">
        <f>+ROUND(+'[1]TRIAL-BALANCE'!Z115+'[1]TRIAL-BALANCE'!Z117+'[1]TRIAL-BALANCE'!Z119+'[1]TRIAL-BALANCE'!Z121+'[1]TRIAL-BALANCE'!Z123-IF(+AND('[1]Provisions-2019'!H78=0,+'[1]Provisions-2019'!H18&gt;0),+'[1]Provisions-2019'!H18,0)+IF(+AND('[1]Provisions-2019'!H80=0,+'[1]Provisions-2019'!H26&lt;&gt;0),+'[1]Provisions-2019'!H26,0),2)+IF(AND('[1]TRIAL-BALANCE'!$N$4&lt;12,'[1]TRIAL-BALANCE'!AA115&lt;0)-'[1]TRIAL-BALANCE'!AA115,0)+IF(AND('[1]TRIAL-BALANCE'!$N$4&lt;12,'[1]TRIAL-BALANCE'!AA117&lt;0)-'[1]TRIAL-BALANCE'!AA117,0)</f>
        <v>23382962.390000001</v>
      </c>
      <c r="H42" s="89">
        <f>+ROUND(+'[1]TRIAL-BALANCE'!V115+'[1]TRIAL-BALANCE'!V117+'[1]TRIAL-BALANCE'!V119+'[1]TRIAL-BALANCE'!V121+'[1]TRIAL-BALANCE'!V123-IF(+AND('[1]Provisions-2019'!G78=0,+'[1]Provisions-2019'!G18&gt;0),+'[1]Provisions-2019'!G18,0)+IF(+AND('[1]Provisions-2019'!G80=0,+'[1]Provisions-2019'!G26&lt;&gt;0),+'[1]Provisions-2019'!G26,0),2)</f>
        <v>22257870.760000002</v>
      </c>
      <c r="I42" s="90"/>
      <c r="J42" s="88">
        <f>+'[1]TRIAL-BALANCE'!AG115+'[1]TRIAL-BALANCE'!AG117+'[1]TRIAL-BALANCE'!AG119+'[1]TRIAL-BALANCE'!AG121+'[1]TRIAL-BALANCE'!AG123-IF(+AND('[1]Provisions-2019'!K78=0,+'[1]Provisions-2019'!K18&gt;0),+'[1]Provisions-2019'!K18,0)+IF(+AND('[1]Provisions-2019'!K80=0,+'[1]Provisions-2019'!K26&lt;&gt;0),+'[1]Provisions-2019'!K26,0)+IF(AND('[1]TRIAL-BALANCE'!$N$4&lt;12,'[1]TRIAL-BALANCE'!AH115&lt;0)-'[1]TRIAL-BALANCE'!AH115,0)+IF(AND('[1]TRIAL-BALANCE'!$N$4&lt;12,'[1]TRIAL-BALANCE'!AH117&lt;0)-'[1]TRIAL-BALANCE'!AH117,0)</f>
        <v>0</v>
      </c>
      <c r="K42" s="89">
        <f>+'[1]TRIAL-BALANCE'!AC115+'[1]TRIAL-BALANCE'!AC117+'[1]TRIAL-BALANCE'!AC119+'[1]TRIAL-BALANCE'!AC121+'[1]TRIAL-BALANCE'!AC123-IF(+AND('[1]Provisions-2019'!J78=0,+'[1]Provisions-2019'!J18&gt;0),+'[1]Provisions-2019'!J18,0)+IF(+AND('[1]Provisions-2019'!J80=0,+'[1]Provisions-2019'!J26&lt;&gt;0),+'[1]Provisions-2019'!J26,0)</f>
        <v>0</v>
      </c>
      <c r="L42" s="90"/>
      <c r="M42" s="88">
        <f t="shared" si="2"/>
        <v>28729639.239999998</v>
      </c>
      <c r="N42" s="89">
        <f t="shared" si="2"/>
        <v>24717921.449999999</v>
      </c>
      <c r="O42" s="11"/>
      <c r="P42" s="127"/>
      <c r="Q42" s="127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x14ac:dyDescent="0.25">
      <c r="A43" s="86" t="s">
        <v>61</v>
      </c>
      <c r="B43" s="87">
        <v>74</v>
      </c>
      <c r="C43" s="41"/>
      <c r="D43" s="88">
        <f>+ROUND(+'[1]TRIAL-BALANCE'!S137+'[1]TRIAL-BALANCE'!S138-IF(+AND('[1]Provisions-2019'!E78=0,+'[1]Provisions-2019'!E19&gt;0),+'[1]Provisions-2019'!E19,0)+IF(+AND('[1]Provisions-2019'!E80=0,+'[1]Provisions-2019'!E27&lt;&gt;0),+'[1]Provisions-2019'!E27,0),2)</f>
        <v>48751</v>
      </c>
      <c r="E43" s="89">
        <f>+ROUND(+'[1]TRIAL-BALANCE'!O137+'[1]TRIAL-BALANCE'!O138-IF(+AND('[1]Provisions-2019'!D78=0,+'[1]Provisions-2019'!D19&gt;0),+'[1]Provisions-2019'!D19,0)+IF(+AND('[1]Provisions-2019'!D80=0,+'[1]Provisions-2019'!D27&lt;&gt;0),+'[1]Provisions-2019'!D27,0),2)</f>
        <v>69214.09</v>
      </c>
      <c r="F43" s="90"/>
      <c r="G43" s="88">
        <f>+ROUND(+'[1]TRIAL-BALANCE'!Z137+'[1]TRIAL-BALANCE'!Z138-IF(+AND('[1]Provisions-2019'!H78=0,+'[1]Provisions-2019'!H19&gt;0),+'[1]Provisions-2019'!H19,0)+IF(+AND('[1]Provisions-2019'!H80=0,+'[1]Provisions-2019'!H27&lt;&gt;0),+'[1]Provisions-2019'!H27,0),2)</f>
        <v>0</v>
      </c>
      <c r="H43" s="89">
        <f>+ROUND(+'[1]TRIAL-BALANCE'!V137+'[1]TRIAL-BALANCE'!V138-IF(+AND('[1]Provisions-2019'!G78=0,+'[1]Provisions-2019'!G19&gt;0),+'[1]Provisions-2019'!G19,0)+IF(+AND('[1]Provisions-2019'!G80=0,+'[1]Provisions-2019'!G27&lt;&gt;0),+'[1]Provisions-2019'!G27,0),2)</f>
        <v>0</v>
      </c>
      <c r="I43" s="90"/>
      <c r="J43" s="88">
        <f>+'[1]TRIAL-BALANCE'!AG137+'[1]TRIAL-BALANCE'!AG138-IF(+AND('[1]Provisions-2019'!K78=0,+'[1]Provisions-2019'!K19&gt;0),+'[1]Provisions-2019'!K19,0)+IF(+AND('[1]Provisions-2019'!K80=0,+'[1]Provisions-2019'!K27&lt;&gt;0),+'[1]Provisions-2019'!K27,0)</f>
        <v>0</v>
      </c>
      <c r="K43" s="89">
        <f>+'[1]TRIAL-BALANCE'!AC137+'[1]TRIAL-BALANCE'!AC138-IF(+AND('[1]Provisions-2019'!J78=0,+'[1]Provisions-2019'!J19&gt;0),+'[1]Provisions-2019'!J19,0)+IF(+AND('[1]Provisions-2019'!J80=0,+'[1]Provisions-2019'!J27&lt;&gt;0),+'[1]Provisions-2019'!J27,0)</f>
        <v>0</v>
      </c>
      <c r="L43" s="90"/>
      <c r="M43" s="88">
        <f t="shared" si="2"/>
        <v>48751</v>
      </c>
      <c r="N43" s="89">
        <f t="shared" si="2"/>
        <v>69214.09</v>
      </c>
      <c r="O43" s="11"/>
      <c r="P43" s="127"/>
      <c r="Q43" s="127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x14ac:dyDescent="0.25">
      <c r="A44" s="128" t="s">
        <v>62</v>
      </c>
      <c r="B44" s="87">
        <v>75</v>
      </c>
      <c r="C44" s="41"/>
      <c r="D44" s="88">
        <f>+ROUND(+SUM('[1]TRIAL-BALANCE'!S200:S207),2)</f>
        <v>0</v>
      </c>
      <c r="E44" s="89">
        <f>+ROUND(+SUM('[1]TRIAL-BALANCE'!O200:O207),2)</f>
        <v>0</v>
      </c>
      <c r="F44" s="90"/>
      <c r="G44" s="88">
        <f>+ROUND(+SUM('[1]TRIAL-BALANCE'!Z200:Z207),2)</f>
        <v>0</v>
      </c>
      <c r="H44" s="89">
        <f>+ROUND(+SUM('[1]TRIAL-BALANCE'!V200:V207),2)</f>
        <v>0</v>
      </c>
      <c r="I44" s="90"/>
      <c r="J44" s="88">
        <f>+SUM('[1]TRIAL-BALANCE'!AG200:AG207)</f>
        <v>0</v>
      </c>
      <c r="K44" s="89">
        <f>+SUM('[1]TRIAL-BALANCE'!AC200:AC207)</f>
        <v>0</v>
      </c>
      <c r="L44" s="90"/>
      <c r="M44" s="88">
        <f>+ROUND(+D44+G44+J44,2)-ROUND(P44,2)</f>
        <v>0</v>
      </c>
      <c r="N44" s="89">
        <f>+ROUND(+E44+H44+K44,2)-ROUND(Q44,2)</f>
        <v>0</v>
      </c>
      <c r="O44" s="11"/>
      <c r="P44" s="125">
        <f>+IF(+AND([1]Status!K4="ДА",+ROUND('[1]Intra-Balances'!S34,2)=0,+ROUND('[1]Intra-Balances'!S51,2)=ROUND('[1]Intra-Balances'!S53,2)),+ROUND('[1]Intra-Balances'!S51,2),0)</f>
        <v>0</v>
      </c>
      <c r="Q44" s="126">
        <f>+IF(+AND([1]Status!K4="ДА",+ROUND('[1]Intra-Balances'!P34,2)=0,+ROUND('[1]Intra-Balances'!P51,2)=ROUND('[1]Intra-Balances'!P53,2)),+ROUND('[1]Intra-Balances'!P51,2),0)</f>
        <v>0</v>
      </c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x14ac:dyDescent="0.25">
      <c r="A45" s="95" t="s">
        <v>63</v>
      </c>
      <c r="B45" s="96">
        <v>76</v>
      </c>
      <c r="C45" s="41"/>
      <c r="D45" s="99">
        <f>+ROUND(+'[1]TRIAL-BALANCE'!S129+'[1]TRIAL-BALANCE'!S131+'[1]TRIAL-BALANCE'!S134+'[1]TRIAL-BALANCE'!S136+'[1]TRIAL-BALANCE'!S141+SUM('[1]TRIAL-BALANCE'!S144:S145)+'[1]TRIAL-BALANCE'!S147+'[1]TRIAL-BALANCE'!S152+'[1]TRIAL-BALANCE'!S153+SUM('[1]TRIAL-BALANCE'!S156:S199)-(+SUM('[1]TRIAL-BALANCE'!S173:S175)+'[1]TRIAL-BALANCE'!S179+'[1]TRIAL-BALANCE'!S184+'[1]TRIAL-BALANCE'!S186+'[1]TRIAL-BALANCE'!S190+'[1]TRIAL-BALANCE'!S195+'[1]TRIAL-BALANCE'!S197+'[1]TRIAL-BALANCE'!S198)+SUM('[1]TRIAL-BALANCE'!S208:S223)-('[1]TRIAL-BALANCE'!S220+'[1]TRIAL-BALANCE'!S222)+SUM('[1]TRIAL-BALANCE'!S235:S236)+SUM('[1]TRIAL-BALANCE'!S239:S240)+SUM('[1]TRIAL-BALANCE'!S245:S248)+SUM('[1]TRIAL-BALANCE'!S253:S256)+'[1]TRIAL-BALANCE'!S283+SUM('[1]TRIAL-BALANCE'!S309:S310)-IF(+'[1]Provisions-2019'!E78=0,+'[1]Provisions-2019'!E21,+SUM('[1]TRIAL-BALANCE'!T262:T265))+IF(+'[1]Provisions-2019'!E80=0,+'[1]Provisions-2019'!E29,+SUM('[1]TRIAL-BALANCE'!S271:S273)-SUM('[1]TRIAL-BALANCE'!T271:T273))+'[1]TRIAL-BALANCE'!T910,2)</f>
        <v>3401985.27</v>
      </c>
      <c r="E45" s="100">
        <f>+ROUND(+'[1]TRIAL-BALANCE'!O129+'[1]TRIAL-BALANCE'!O131+'[1]TRIAL-BALANCE'!O134+'[1]TRIAL-BALANCE'!O136+'[1]TRIAL-BALANCE'!O141+SUM('[1]TRIAL-BALANCE'!O144:O145)+'[1]TRIAL-BALANCE'!O147+'[1]TRIAL-BALANCE'!O152+'[1]TRIAL-BALANCE'!O153+SUM('[1]TRIAL-BALANCE'!O156:O199)-(+SUM('[1]TRIAL-BALANCE'!O173:O175)+'[1]TRIAL-BALANCE'!O179+'[1]TRIAL-BALANCE'!O184+'[1]TRIAL-BALANCE'!O186+'[1]TRIAL-BALANCE'!O190+'[1]TRIAL-BALANCE'!O195+'[1]TRIAL-BALANCE'!O197+'[1]TRIAL-BALANCE'!O198)+SUM('[1]TRIAL-BALANCE'!O208:O223)-('[1]TRIAL-BALANCE'!O220+'[1]TRIAL-BALANCE'!O222)+SUM('[1]TRIAL-BALANCE'!O235:O236)+SUM('[1]TRIAL-BALANCE'!O239:O240)+SUM('[1]TRIAL-BALANCE'!O245:O248)+SUM('[1]TRIAL-BALANCE'!O253:O256)+'[1]TRIAL-BALANCE'!O283+SUM('[1]TRIAL-BALANCE'!O309:O310)-IF(+'[1]Provisions-2019'!D78=0,+'[1]Provisions-2019'!D21,+SUM('[1]TRIAL-BALANCE'!P262:P265))+IF(+'[1]Provisions-2019'!D80=0,+'[1]Provisions-2019'!D29,+SUM('[1]TRIAL-BALANCE'!O271:O273)-SUM('[1]TRIAL-BALANCE'!P271:P273))+'[1]TRIAL-BALANCE'!P910,2)</f>
        <v>3411275.28</v>
      </c>
      <c r="F45" s="90"/>
      <c r="G45" s="99">
        <f>+ROUND(+'[1]TRIAL-BALANCE'!Z129+'[1]TRIAL-BALANCE'!Z131+'[1]TRIAL-BALANCE'!Z134+'[1]TRIAL-BALANCE'!Z136+'[1]TRIAL-BALANCE'!Z141+SUM('[1]TRIAL-BALANCE'!Z144:Z145)+'[1]TRIAL-BALANCE'!Z147+'[1]TRIAL-BALANCE'!Z152+'[1]TRIAL-BALANCE'!Z153+SUM('[1]TRIAL-BALANCE'!Z156:Z199)-(+SUM('[1]TRIAL-BALANCE'!Z173:Z175)+'[1]TRIAL-BALANCE'!Z178+'[1]TRIAL-BALANCE'!Z184+'[1]TRIAL-BALANCE'!Z186+'[1]TRIAL-BALANCE'!Z190+'[1]TRIAL-BALANCE'!Z195+'[1]TRIAL-BALANCE'!Z197+'[1]TRIAL-BALANCE'!Z198)+SUM('[1]TRIAL-BALANCE'!Z208:Z223)-('[1]TRIAL-BALANCE'!Z220+'[1]TRIAL-BALANCE'!Z222)+SUM('[1]TRIAL-BALANCE'!Z235:Z236)+SUM('[1]TRIAL-BALANCE'!Z239:Z240)+SUM('[1]TRIAL-BALANCE'!Z245:Z248)+SUM('[1]TRIAL-BALANCE'!Z253:Z256)+'[1]TRIAL-BALANCE'!Z283+SUM('[1]TRIAL-BALANCE'!Z309:Z310)-IF(+'[1]Provisions-2019'!H78=0,+'[1]Provisions-2019'!H21,+SUM('[1]TRIAL-BALANCE'!AA262:AA265))+IF(+'[1]Provisions-2019'!H80=0,+'[1]Provisions-2019'!H29,+SUM('[1]TRIAL-BALANCE'!Z271:Z273)-SUM('[1]TRIAL-BALANCE'!AA271:AA273))+'[1]TRIAL-BALANCE'!AA910,2)</f>
        <v>24567534</v>
      </c>
      <c r="H45" s="100">
        <f>+ROUND(+'[1]TRIAL-BALANCE'!V129+'[1]TRIAL-BALANCE'!V131+'[1]TRIAL-BALANCE'!V134+'[1]TRIAL-BALANCE'!V136+'[1]TRIAL-BALANCE'!V141+SUM('[1]TRIAL-BALANCE'!V144:V145)+'[1]TRIAL-BALANCE'!V147+'[1]TRIAL-BALANCE'!V152+'[1]TRIAL-BALANCE'!V153+SUM('[1]TRIAL-BALANCE'!V156:V199)-(+SUM('[1]TRIAL-BALANCE'!V173:V175)+'[1]TRIAL-BALANCE'!V178+'[1]TRIAL-BALANCE'!V184+'[1]TRIAL-BALANCE'!V186+'[1]TRIAL-BALANCE'!V190+'[1]TRIAL-BALANCE'!V195+'[1]TRIAL-BALANCE'!V197+'[1]TRIAL-BALANCE'!V198)+SUM('[1]TRIAL-BALANCE'!V208:V223)-('[1]TRIAL-BALANCE'!V220+'[1]TRIAL-BALANCE'!V222)+SUM('[1]TRIAL-BALANCE'!V235:V236)+SUM('[1]TRIAL-BALANCE'!V239:V240)+SUM('[1]TRIAL-BALANCE'!V245:V248)+SUM('[1]TRIAL-BALANCE'!V253:V256)+'[1]TRIAL-BALANCE'!V283+SUM('[1]TRIAL-BALANCE'!V309:V310)-IF(+'[1]Provisions-2019'!G78=0,+'[1]Provisions-2019'!G21,+SUM('[1]TRIAL-BALANCE'!W262:W265))+IF(+'[1]Provisions-2019'!G80=0,+'[1]Provisions-2019'!G29,+SUM('[1]TRIAL-BALANCE'!V271:V273)-SUM('[1]TRIAL-BALANCE'!W271:W273))+'[1]TRIAL-BALANCE'!W910,2)</f>
        <v>20984647.809999999</v>
      </c>
      <c r="I45" s="90"/>
      <c r="J45" s="99">
        <f>+'[1]TRIAL-BALANCE'!AG129+'[1]TRIAL-BALANCE'!AG131+'[1]TRIAL-BALANCE'!AG134+'[1]TRIAL-BALANCE'!AG136+'[1]TRIAL-BALANCE'!AG141+SUM('[1]TRIAL-BALANCE'!AG144:AG145)+'[1]TRIAL-BALANCE'!AG147+'[1]TRIAL-BALANCE'!AG152+'[1]TRIAL-BALANCE'!AG153+SUM('[1]TRIAL-BALANCE'!AG156:AG199)-(+SUM('[1]TRIAL-BALANCE'!AG173:AG175)+'[1]TRIAL-BALANCE'!AG177+'[1]TRIAL-BALANCE'!AG184+'[1]TRIAL-BALANCE'!AG186+'[1]TRIAL-BALANCE'!AG190+'[1]TRIAL-BALANCE'!AG195+'[1]TRIAL-BALANCE'!AG197+'[1]TRIAL-BALANCE'!AG198)+SUM('[1]TRIAL-BALANCE'!AG208:AG223)-('[1]TRIAL-BALANCE'!AG220+'[1]TRIAL-BALANCE'!AG222)+SUM('[1]TRIAL-BALANCE'!AG235:AG236)+SUM('[1]TRIAL-BALANCE'!AG239:AG240)+SUM('[1]TRIAL-BALANCE'!AG245:AG248)+SUM('[1]TRIAL-BALANCE'!AG253:AG256)+'[1]TRIAL-BALANCE'!AG283+SUM('[1]TRIAL-BALANCE'!AG309:AG310)-IF(+'[1]Provisions-2019'!K78=0,+'[1]Provisions-2019'!K21,+SUM('[1]TRIAL-BALANCE'!AH262:AH265))+IF(+'[1]Provisions-2019'!J80=0,+'[1]Provisions-2019'!K29,+SUM('[1]TRIAL-BALANCE'!AG271:AG273)-SUM('[1]TRIAL-BALANCE'!AH271:AH273))+'[1]TRIAL-BALANCE'!AH910</f>
        <v>403181.31000000006</v>
      </c>
      <c r="K45" s="100">
        <f>+'[1]TRIAL-BALANCE'!AC129+'[1]TRIAL-BALANCE'!AC131+'[1]TRIAL-BALANCE'!AC134+'[1]TRIAL-BALANCE'!AC136+'[1]TRIAL-BALANCE'!AC141+SUM('[1]TRIAL-BALANCE'!AC144:AC145)+'[1]TRIAL-BALANCE'!AC147+'[1]TRIAL-BALANCE'!AC152+'[1]TRIAL-BALANCE'!AC153+SUM('[1]TRIAL-BALANCE'!AC156:AC199)-(+SUM('[1]TRIAL-BALANCE'!AC173:AC175)+'[1]TRIAL-BALANCE'!AC177+'[1]TRIAL-BALANCE'!AC184+'[1]TRIAL-BALANCE'!AC186+'[1]TRIAL-BALANCE'!AC190+'[1]TRIAL-BALANCE'!AC195+'[1]TRIAL-BALANCE'!AC197+'[1]TRIAL-BALANCE'!AC198)+SUM('[1]TRIAL-BALANCE'!AC208:AC223)-('[1]TRIAL-BALANCE'!AC220+'[1]TRIAL-BALANCE'!AC222)+SUM('[1]TRIAL-BALANCE'!AC235:AC236)+SUM('[1]TRIAL-BALANCE'!AC239:AC240)+SUM('[1]TRIAL-BALANCE'!AC245:AC248)+SUM('[1]TRIAL-BALANCE'!AC253:AC256)+'[1]TRIAL-BALANCE'!AC283+SUM('[1]TRIAL-BALANCE'!AC309:AC310)-IF(+'[1]Provisions-2019'!J78=0,+'[1]Provisions-2019'!J21,+SUM('[1]TRIAL-BALANCE'!AD262:AD265))+IF(+'[1]Provisions-2019'!J80=0,+'[1]Provisions-2019'!J29,+SUM('[1]TRIAL-BALANCE'!AC271:AC273)-SUM('[1]TRIAL-BALANCE'!AD271:AD273))+'[1]TRIAL-BALANCE'!AD910</f>
        <v>127307.84</v>
      </c>
      <c r="L45" s="90"/>
      <c r="M45" s="99">
        <f>+ROUND(+D45+G45+J45,2)-ROUND(P45,2)</f>
        <v>28372700.579999998</v>
      </c>
      <c r="N45" s="100">
        <f>+ROUND(+E45+H45+K45,2)-ROUND(Q45,2)</f>
        <v>24523230.93</v>
      </c>
      <c r="O45" s="11"/>
      <c r="P45" s="129">
        <f>+IF(+AND([1]Status!K4="ДА",+ROUND('[1]Intra-Balances'!S34,2)=0,+ROUND('[1]Intra-Balances'!S55,2)=ROUND('[1]Intra-Balances'!S57,2)),+ROUND('[1]Intra-Balances'!S55,2),0)+IF(+AND([1]Status!K4="ДА",+ROUND('[1]Municipal-Bal'!K20,0)=1,+ROUND('[1]Municipal-Bal'!S80,2)=+ROUND('[1]Municipal-Bal'!S91,2)),+ROUND(+SUM('[1]Municipal-Bal'!R71:R72),2),0)</f>
        <v>0</v>
      </c>
      <c r="Q45" s="130">
        <f>+IF(+AND([1]Status!K4="ДА",+ROUND('[1]Intra-Balances'!P34,2)=0,+ROUND('[1]Intra-Balances'!P55,2)=ROUND('[1]Intra-Balances'!P57,2)),+ROUND('[1]Intra-Balances'!P55,2),0)+IF(+AND([1]Status!K4="ДА",+ROUND('[1]Municipal-Bal'!K20,0)=1,+ROUND('[1]Municipal-Bal'!P80,2)=+ROUND('[1]Municipal-Bal'!P91,2)),+ROUND(+SUM('[1]Municipal-Bal'!O71:O72),2),0)</f>
        <v>0</v>
      </c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x14ac:dyDescent="0.25">
      <c r="A46" s="101" t="s">
        <v>37</v>
      </c>
      <c r="B46" s="102">
        <v>70</v>
      </c>
      <c r="C46" s="41"/>
      <c r="D46" s="103">
        <f>+ROUND(+D40+D41+D42+D43+D44+D45,2)</f>
        <v>43444981.159999996</v>
      </c>
      <c r="E46" s="104">
        <f>+ROUND(+E40+E41+E42+E43+E44+E45,2)</f>
        <v>39632613.57</v>
      </c>
      <c r="F46" s="90"/>
      <c r="G46" s="103">
        <f>+ROUND(+G40+G41+G42+G43+G44+G45,2)</f>
        <v>47950496.390000001</v>
      </c>
      <c r="H46" s="104">
        <f>+ROUND(+H40+H41+H42+H43+H44+H45,2)</f>
        <v>43242518.57</v>
      </c>
      <c r="I46" s="90"/>
      <c r="J46" s="103">
        <f>+ROUND(+J40+J41+J42+J43+J44+J45,2)</f>
        <v>403181.31</v>
      </c>
      <c r="K46" s="104">
        <f>+ROUND(+K40+K41+K42+K43+K44+K45,2)</f>
        <v>127307.84</v>
      </c>
      <c r="L46" s="90"/>
      <c r="M46" s="103">
        <f>+ROUND(+M40+M41+M42+M43+M44+M45,2)</f>
        <v>91798658.859999999</v>
      </c>
      <c r="N46" s="104">
        <f>+ROUND(+N40+N41+N42+N43+N44+N45,2)</f>
        <v>83002439.980000004</v>
      </c>
      <c r="O46" s="11"/>
      <c r="P46" s="131">
        <f>+ROUND(+SUM(P39:P45),2)</f>
        <v>0</v>
      </c>
      <c r="Q46" s="132">
        <f>+ROUND(+SUM(Q39:Q45),2)</f>
        <v>0</v>
      </c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x14ac:dyDescent="0.25">
      <c r="A47" s="82" t="s">
        <v>64</v>
      </c>
      <c r="B47" s="83"/>
      <c r="C47" s="41"/>
      <c r="D47" s="84" t="str">
        <f>+IF(+OR(D48&lt;0,D49&lt;0),"НЕРАВНЕНИЕ !"," ")</f>
        <v xml:space="preserve"> </v>
      </c>
      <c r="E47" s="85" t="str">
        <f>+IF(+OR(E48&lt;0,E49&lt;0),"НЕРАВНЕНИЕ !"," ")</f>
        <v xml:space="preserve"> </v>
      </c>
      <c r="F47" s="90"/>
      <c r="G47" s="84" t="str">
        <f>+IF(+OR(G48&lt;0,G49&lt;0),"НЕРАВНЕНИЕ !"," ")</f>
        <v xml:space="preserve"> </v>
      </c>
      <c r="H47" s="85" t="str">
        <f>+IF(+OR(H48&lt;0,H49&lt;0),"НЕРАВНЕНИЕ !"," ")</f>
        <v xml:space="preserve"> </v>
      </c>
      <c r="I47" s="90"/>
      <c r="J47" s="84" t="str">
        <f>+IF(+OR(J48&lt;0,J49&lt;0),"НЕРАВНЕНИЕ !"," ")</f>
        <v xml:space="preserve"> </v>
      </c>
      <c r="K47" s="85" t="str">
        <f>+IF(+OR(K48&lt;0,K49&lt;0),"НЕРАВНЕНИЕ !"," ")</f>
        <v xml:space="preserve"> </v>
      </c>
      <c r="L47" s="90"/>
      <c r="M47" s="84" t="str">
        <f>+IF(+OR(M48&lt;0,M49&lt;0),"НЕРАВНЕНИЕ !"," ")</f>
        <v xml:space="preserve"> </v>
      </c>
      <c r="N47" s="85" t="str">
        <f>+IF(+OR(N48&lt;0,N49&lt;0),"НЕРАВНЕНИЕ !"," ")</f>
        <v xml:space="preserve"> </v>
      </c>
      <c r="O47" s="11"/>
      <c r="P47" s="129" t="s">
        <v>65</v>
      </c>
      <c r="Q47" s="130" t="s">
        <v>66</v>
      </c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x14ac:dyDescent="0.25">
      <c r="A48" s="86" t="s">
        <v>67</v>
      </c>
      <c r="B48" s="87">
        <v>81</v>
      </c>
      <c r="C48" s="41"/>
      <c r="D48" s="88">
        <f>+ROUND(+SUM('[1]TRIAL-BALANCE'!S294:S295)+'[1]TRIAL-BALANCE'!S302+SUM('[1]TRIAL-BALANCE'!S311:S312),2)</f>
        <v>0</v>
      </c>
      <c r="E48" s="89">
        <f>+ROUND(+SUM('[1]TRIAL-BALANCE'!O294:O295)+'[1]TRIAL-BALANCE'!O302+SUM('[1]TRIAL-BALANCE'!O311:O312),2)</f>
        <v>0</v>
      </c>
      <c r="F48" s="90"/>
      <c r="G48" s="88">
        <f>+ROUND(+SUM('[1]TRIAL-BALANCE'!Z294:Z295)+'[1]TRIAL-BALANCE'!Z302+SUM('[1]TRIAL-BALANCE'!Z311:Z312),2)</f>
        <v>0</v>
      </c>
      <c r="H48" s="89">
        <f>+ROUND(+SUM('[1]TRIAL-BALANCE'!V294:V295)+'[1]TRIAL-BALANCE'!V302+SUM('[1]TRIAL-BALANCE'!V311:V312),2)</f>
        <v>0</v>
      </c>
      <c r="I48" s="90"/>
      <c r="J48" s="88">
        <f>+ROUND(+SUM('[1]TRIAL-BALANCE'!AG294:AG295)+'[1]TRIAL-BALANCE'!AG302+SUM('[1]TRIAL-BALANCE'!AG311:AG312),2)</f>
        <v>0</v>
      </c>
      <c r="K48" s="89">
        <f>+ROUND(+SUM('[1]TRIAL-BALANCE'!AC294:AC295)+'[1]TRIAL-BALANCE'!AC302+SUM('[1]TRIAL-BALANCE'!AC311:AC312),2)</f>
        <v>0</v>
      </c>
      <c r="L48" s="90"/>
      <c r="M48" s="88">
        <f>+ROUND(+D48+G48+J48,2)</f>
        <v>0</v>
      </c>
      <c r="N48" s="89">
        <f>+ROUND(+E48+H48+K48,2)</f>
        <v>0</v>
      </c>
      <c r="O48" s="11"/>
      <c r="P48" s="133" t="str">
        <f>+IF(+'[1]Intra-Balances'!R2="O K","O K","ГРЕШКА - превишава ДТ с/до")</f>
        <v>O K</v>
      </c>
      <c r="Q48" s="133" t="str">
        <f>+IF(+'[1]Intra-Balances'!O2="O K","O K","ГРЕШКА - превишава ДТ с/до")</f>
        <v>O K</v>
      </c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x14ac:dyDescent="0.25">
      <c r="A49" s="95" t="s">
        <v>68</v>
      </c>
      <c r="B49" s="96">
        <v>82</v>
      </c>
      <c r="C49" s="41"/>
      <c r="D49" s="99">
        <f>+ROUND(+SUM('[1]TRIAL-BALANCE'!S286:S293)+SUM('[1]TRIAL-BALANCE'!S296:S301)+SUM('[1]TRIAL-BALANCE'!S303:S305),2)</f>
        <v>3401852.59</v>
      </c>
      <c r="E49" s="100">
        <f>+ROUND(+SUM('[1]TRIAL-BALANCE'!O286:O293)+SUM('[1]TRIAL-BALANCE'!O296:O301)+SUM('[1]TRIAL-BALANCE'!O303:O305),2)</f>
        <v>3411304.65</v>
      </c>
      <c r="F49" s="90"/>
      <c r="G49" s="99">
        <f>+ROUND(+SUM('[1]TRIAL-BALANCE'!Z286:Z293)+SUM('[1]TRIAL-BALANCE'!Z296:Z301)+SUM('[1]TRIAL-BALANCE'!Z303:Z305),2)</f>
        <v>0</v>
      </c>
      <c r="H49" s="100">
        <f>+ROUND(+SUM('[1]TRIAL-BALANCE'!V286:V293)+SUM('[1]TRIAL-BALANCE'!V296:V301)+SUM('[1]TRIAL-BALANCE'!V303:V305),2)</f>
        <v>0</v>
      </c>
      <c r="I49" s="90"/>
      <c r="J49" s="99">
        <f>+ROUND(+SUM('[1]TRIAL-BALANCE'!AG286:AG293)+SUM('[1]TRIAL-BALANCE'!AG296:AG301)+SUM('[1]TRIAL-BALANCE'!AG303:AG305),2)</f>
        <v>272341237.55000001</v>
      </c>
      <c r="K49" s="100">
        <f>+ROUND(+SUM('[1]TRIAL-BALANCE'!AC286:AC293)+SUM('[1]TRIAL-BALANCE'!AC296:AC301)+SUM('[1]TRIAL-BALANCE'!AC303:AC305),2)</f>
        <v>233460194.66</v>
      </c>
      <c r="L49" s="90"/>
      <c r="M49" s="99">
        <f>+ROUND(+D49+G49+J49,2)</f>
        <v>275743090.13999999</v>
      </c>
      <c r="N49" s="100">
        <f>+ROUND(+E49+H49+K49,2)</f>
        <v>236871499.31</v>
      </c>
      <c r="O49" s="11"/>
      <c r="P49" s="134" t="str">
        <f>+IF(+AND([1]Status!K4="ДА",+ROUND('[1]Intra-Balances'!S51,2)-ROUND('[1]Intra-Balances'!S53,2)&lt;&gt;0),"сумите за елиминиране в 'Intra-Balances' не са равни!","O K")</f>
        <v>O K</v>
      </c>
      <c r="Q49" s="134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x14ac:dyDescent="0.25">
      <c r="A50" s="101" t="s">
        <v>69</v>
      </c>
      <c r="B50" s="102">
        <v>80</v>
      </c>
      <c r="C50" s="41"/>
      <c r="D50" s="103">
        <f>+ROUND(+D48+D49,2)</f>
        <v>3401852.59</v>
      </c>
      <c r="E50" s="104">
        <f>+ROUND(+E48+E49,2)</f>
        <v>3411304.65</v>
      </c>
      <c r="F50" s="90"/>
      <c r="G50" s="103">
        <f>+ROUND(+G48+G49,2)</f>
        <v>0</v>
      </c>
      <c r="H50" s="104">
        <f>+ROUND(+H48+H49,2)</f>
        <v>0</v>
      </c>
      <c r="I50" s="90"/>
      <c r="J50" s="103">
        <f>+ROUND(+J48+J49,2)</f>
        <v>272341237.55000001</v>
      </c>
      <c r="K50" s="104">
        <f>+ROUND(+K48+K49,2)</f>
        <v>233460194.66</v>
      </c>
      <c r="L50" s="90"/>
      <c r="M50" s="103">
        <f>+ROUND(+M48+M49,2)</f>
        <v>275743090.13999999</v>
      </c>
      <c r="N50" s="104">
        <f>+ROUND(+N48+N49,2)</f>
        <v>236871499.31</v>
      </c>
      <c r="O50" s="11"/>
      <c r="P50" s="135" t="str">
        <f>+IF(+AND([1]Status!K4="ДА",+ROUND('[1]Intra-Balances'!P51,2)-ROUND('[1]Intra-Balances'!P53,2)&lt;&gt;0),"сумите за елиминиране в 'Intra-Balances' не са равни!","O K")</f>
        <v>O K</v>
      </c>
      <c r="Q50" s="135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3" customHeight="1" x14ac:dyDescent="0.25">
      <c r="A51" s="82"/>
      <c r="B51" s="83"/>
      <c r="C51" s="41"/>
      <c r="D51" s="105"/>
      <c r="E51" s="106"/>
      <c r="F51" s="90"/>
      <c r="G51" s="105"/>
      <c r="H51" s="106"/>
      <c r="I51" s="90"/>
      <c r="J51" s="105"/>
      <c r="K51" s="106"/>
      <c r="L51" s="90"/>
      <c r="M51" s="105"/>
      <c r="N51" s="106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9.5" thickBot="1" x14ac:dyDescent="0.35">
      <c r="A52" s="107" t="s">
        <v>70</v>
      </c>
      <c r="B52" s="136">
        <v>200</v>
      </c>
      <c r="C52" s="41"/>
      <c r="D52" s="109">
        <f>+ROUND(+D34+D38+D46+D50,2)</f>
        <v>53441849.630000003</v>
      </c>
      <c r="E52" s="110">
        <f>+ROUND(+E34+E38+E46+E50,2)</f>
        <v>50238480.990000002</v>
      </c>
      <c r="F52" s="90"/>
      <c r="G52" s="109">
        <f>+ROUND(+G34+G38+G46+G50,2)</f>
        <v>47950496.390000001</v>
      </c>
      <c r="H52" s="110">
        <f>+ROUND(+H34+H38+H46+H50,2)</f>
        <v>43242518.57</v>
      </c>
      <c r="I52" s="90"/>
      <c r="J52" s="109">
        <f>+ROUND(+J34+J38+J46+J50,2)</f>
        <v>272744418.86000001</v>
      </c>
      <c r="K52" s="110">
        <f>+ROUND(+K34+K38+K46+K50,2)</f>
        <v>233587502.5</v>
      </c>
      <c r="L52" s="90"/>
      <c r="M52" s="109">
        <f>+ROUND(+M34+M38+M46+M50,2)</f>
        <v>374136764.88</v>
      </c>
      <c r="N52" s="110">
        <f>+ROUND(+N34+N38+N46+N50,2)</f>
        <v>327068502.06</v>
      </c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6" customHeight="1" x14ac:dyDescent="0.25">
      <c r="A53" s="137"/>
      <c r="B53" s="83"/>
      <c r="C53" s="41"/>
      <c r="D53" s="138"/>
      <c r="E53" s="106"/>
      <c r="F53" s="90"/>
      <c r="G53" s="138"/>
      <c r="H53" s="106"/>
      <c r="I53" s="90"/>
      <c r="J53" s="138"/>
      <c r="K53" s="106"/>
      <c r="L53" s="90"/>
      <c r="M53" s="138"/>
      <c r="N53" s="106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9.5" customHeight="1" thickBot="1" x14ac:dyDescent="0.35">
      <c r="A54" s="139" t="s">
        <v>71</v>
      </c>
      <c r="B54" s="140">
        <v>300</v>
      </c>
      <c r="C54" s="41"/>
      <c r="D54" s="141">
        <f>+ROUND(+D28+D52,2)</f>
        <v>173094043.43000001</v>
      </c>
      <c r="E54" s="142">
        <f>+ROUND(+E28+E52,2)</f>
        <v>180588738.86000001</v>
      </c>
      <c r="F54" s="90"/>
      <c r="G54" s="141">
        <f>+ROUND(+G28+G52,2)</f>
        <v>48416614.509999998</v>
      </c>
      <c r="H54" s="142">
        <f>+ROUND(+H28+H52,2)</f>
        <v>43263608.060000002</v>
      </c>
      <c r="I54" s="90"/>
      <c r="J54" s="141">
        <f>+ROUND(+J28+J52,2)</f>
        <v>346629290.08999997</v>
      </c>
      <c r="K54" s="142">
        <f>+ROUND(+K28+K52,2)</f>
        <v>308285787.24000001</v>
      </c>
      <c r="L54" s="90"/>
      <c r="M54" s="141">
        <f>+ROUND(+M28+M52,2)</f>
        <v>568139948.02999997</v>
      </c>
      <c r="N54" s="142">
        <f>+ROUND(+N28+N52,2)</f>
        <v>532138134.16000003</v>
      </c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20.25" thickTop="1" thickBot="1" x14ac:dyDescent="0.35">
      <c r="A55" s="143" t="s">
        <v>72</v>
      </c>
      <c r="B55" s="144">
        <v>350</v>
      </c>
      <c r="C55" s="41"/>
      <c r="D55" s="145">
        <f>+ROUND(+SUM('[1]TRIAL-BALANCE'!S832:S834)+SUM('[1]TRIAL-BALANCE'!S837:S841)+'[1]TRIAL-BALANCE'!S846+SUM('[1]TRIAL-BALANCE'!S858:S858)+'[1]TRIAL-BALANCE'!S884+'[1]TRIAL-BALANCE'!S887-'[1]TRIAL-BALANCE'!S887,2)</f>
        <v>66355724.789999999</v>
      </c>
      <c r="E55" s="146">
        <f>+ROUND(+SUM('[1]TRIAL-BALANCE'!O832:O834)+SUM('[1]TRIAL-BALANCE'!O837:O841)+'[1]TRIAL-BALANCE'!O846+SUM('[1]TRIAL-BALANCE'!O858:O858)+'[1]TRIAL-BALANCE'!O884+'[1]TRIAL-BALANCE'!O887-'[1]TRIAL-BALANCE'!O887,2)</f>
        <v>60489463.890000001</v>
      </c>
      <c r="F55" s="90"/>
      <c r="G55" s="145">
        <f>+ROUND(+SUM('[1]TRIAL-BALANCE'!Z832:Z834)+SUM('[1]TRIAL-BALANCE'!Z837:Z841)+'[1]TRIAL-BALANCE'!Z846+SUM('[1]TRIAL-BALANCE'!Z858:Z858)+'[1]TRIAL-BALANCE'!Z884+'[1]TRIAL-BALANCE'!Z887-'[1]TRIAL-BALANCE'!Z887,2)</f>
        <v>4382254.8899999997</v>
      </c>
      <c r="H55" s="146">
        <f>+ROUND(+SUM('[1]TRIAL-BALANCE'!V832:V834)+SUM('[1]TRIAL-BALANCE'!V837:V841)+'[1]TRIAL-BALANCE'!V846+SUM('[1]TRIAL-BALANCE'!V858:V858)+'[1]TRIAL-BALANCE'!V884+'[1]TRIAL-BALANCE'!V887-'[1]TRIAL-BALANCE'!V887,2)</f>
        <v>669044.16</v>
      </c>
      <c r="I55" s="90"/>
      <c r="J55" s="145">
        <f>+ROUND(+SUM('[1]TRIAL-BALANCE'!AG832:AG834)+SUM('[1]TRIAL-BALANCE'!AG837:AG841)+'[1]TRIAL-BALANCE'!AG846+SUM('[1]TRIAL-BALANCE'!AG858:AG858)+'[1]TRIAL-BALANCE'!AG884+'[1]TRIAL-BALANCE'!AG887-'[1]TRIAL-BALANCE'!AG887,2)</f>
        <v>0</v>
      </c>
      <c r="K55" s="146">
        <f>+ROUND(+SUM('[1]TRIAL-BALANCE'!AC832:AC834)+SUM('[1]TRIAL-BALANCE'!AC837:AC841)+'[1]TRIAL-BALANCE'!AC846+SUM('[1]TRIAL-BALANCE'!AC858:AC858)+'[1]TRIAL-BALANCE'!AC884+'[1]TRIAL-BALANCE'!AC887-'[1]TRIAL-BALANCE'!AC887,2)</f>
        <v>0</v>
      </c>
      <c r="L55" s="90"/>
      <c r="M55" s="145">
        <f>+ROUND(+D55+G55+J55,2)</f>
        <v>70737979.680000007</v>
      </c>
      <c r="N55" s="146">
        <f>+ROUND(+E55+H55+K55,2)</f>
        <v>61158508.049999997</v>
      </c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9.5" thickTop="1" x14ac:dyDescent="0.3">
      <c r="A56" s="147"/>
      <c r="B56" s="148"/>
      <c r="C56" s="41"/>
      <c r="D56" s="149" t="str">
        <f>+IF(+OR(D55&lt;0),"НЕРАВНЕНИЕ !"," ")</f>
        <v xml:space="preserve"> </v>
      </c>
      <c r="E56" s="149" t="str">
        <f>+IF(+OR(E55&lt;0),"НЕРАВНЕНИЕ !"," ")</f>
        <v xml:space="preserve"> </v>
      </c>
      <c r="F56" s="41"/>
      <c r="G56" s="149" t="str">
        <f>+IF(+OR(G55&lt;0),"НЕРАВНЕНИЕ !"," ")</f>
        <v xml:space="preserve"> </v>
      </c>
      <c r="H56" s="149" t="str">
        <f>+IF(+OR(H55&lt;0),"НЕРАВНЕНИЕ !"," ")</f>
        <v xml:space="preserve"> </v>
      </c>
      <c r="I56" s="41"/>
      <c r="J56" s="149" t="str">
        <f>+IF(+OR(J55&lt;0),"НЕРАВНЕНИЕ !"," ")</f>
        <v xml:space="preserve"> </v>
      </c>
      <c r="K56" s="149" t="str">
        <f>+IF(+OR(K55&lt;0),"НЕРАВНЕНИЕ !"," ")</f>
        <v xml:space="preserve"> </v>
      </c>
      <c r="L56" s="41"/>
      <c r="M56" s="149" t="str">
        <f>+IF(+OR(M55&lt;0),"НЕРАВНЕНИЕ !"," ")</f>
        <v xml:space="preserve"> </v>
      </c>
      <c r="N56" s="149" t="str">
        <f>+IF(+OR(N55&lt;0),"НЕРАВНЕНИЕ !"," ")</f>
        <v xml:space="preserve"> </v>
      </c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8.75" customHeight="1" thickBot="1" x14ac:dyDescent="0.35">
      <c r="A57" s="39" t="s">
        <v>73</v>
      </c>
      <c r="B57" s="40"/>
      <c r="C57" s="41"/>
      <c r="D57" s="150"/>
      <c r="E57" s="151"/>
      <c r="F57" s="41"/>
      <c r="G57" s="151"/>
      <c r="H57" s="46"/>
      <c r="I57" s="45"/>
      <c r="J57" s="46"/>
      <c r="K57" s="46"/>
      <c r="L57" s="41"/>
      <c r="M57" s="47"/>
      <c r="N57" s="48" t="str">
        <f>+A57</f>
        <v>Пасив (в левове)</v>
      </c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3.5" customHeight="1" thickTop="1" x14ac:dyDescent="0.25">
      <c r="A58" s="152"/>
      <c r="B58" s="153" t="s">
        <v>10</v>
      </c>
      <c r="C58" s="45"/>
      <c r="D58" s="55" t="s">
        <v>11</v>
      </c>
      <c r="E58" s="154"/>
      <c r="F58" s="45"/>
      <c r="G58" s="53" t="s">
        <v>12</v>
      </c>
      <c r="H58" s="54"/>
      <c r="I58" s="45"/>
      <c r="J58" s="55" t="s">
        <v>13</v>
      </c>
      <c r="K58" s="56"/>
      <c r="L58" s="45"/>
      <c r="M58" s="57" t="s">
        <v>14</v>
      </c>
      <c r="N58" s="58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3.5" customHeight="1" thickBot="1" x14ac:dyDescent="0.3">
      <c r="A59" s="155" t="s">
        <v>15</v>
      </c>
      <c r="B59" s="156"/>
      <c r="C59" s="45"/>
      <c r="D59" s="157" t="s">
        <v>16</v>
      </c>
      <c r="E59" s="158"/>
      <c r="F59" s="45"/>
      <c r="G59" s="63" t="s">
        <v>17</v>
      </c>
      <c r="H59" s="64"/>
      <c r="I59" s="45"/>
      <c r="J59" s="65" t="s">
        <v>18</v>
      </c>
      <c r="K59" s="66"/>
      <c r="L59" s="45"/>
      <c r="M59" s="67"/>
      <c r="N59" s="68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30.75" customHeight="1" thickBot="1" x14ac:dyDescent="0.3">
      <c r="A60" s="159">
        <f>+A9</f>
        <v>0</v>
      </c>
      <c r="B60" s="160"/>
      <c r="C60" s="41"/>
      <c r="D60" s="161" t="str">
        <f>+D9</f>
        <v>Текуща година           (в лева)</v>
      </c>
      <c r="E60" s="162" t="str">
        <f>+E9</f>
        <v>Предходна година       31 декември (в лева)</v>
      </c>
      <c r="F60" s="41"/>
      <c r="G60" s="161" t="str">
        <f>+G9</f>
        <v>Текуща година           (в лева)</v>
      </c>
      <c r="H60" s="162" t="str">
        <f>+H9</f>
        <v>Предходна година       31 декември (в лева)</v>
      </c>
      <c r="I60" s="41"/>
      <c r="J60" s="163" t="str">
        <f>+J9</f>
        <v>Текуща година           (в лева)</v>
      </c>
      <c r="K60" s="164" t="str">
        <f>+K9</f>
        <v>Предходна година       31 декември (в лева)</v>
      </c>
      <c r="L60" s="41"/>
      <c r="M60" s="163" t="str">
        <f>+M9</f>
        <v>Текуща година           (в лева)</v>
      </c>
      <c r="N60" s="164" t="str">
        <f>+N9</f>
        <v>Предходна година       31 декември (в лева)</v>
      </c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6.5" thickBot="1" x14ac:dyDescent="0.3">
      <c r="A61" s="165" t="s">
        <v>21</v>
      </c>
      <c r="B61" s="166" t="s">
        <v>22</v>
      </c>
      <c r="C61" s="41"/>
      <c r="D61" s="167">
        <f>+D10</f>
        <v>1</v>
      </c>
      <c r="E61" s="168">
        <f>+E10</f>
        <v>2</v>
      </c>
      <c r="F61" s="41"/>
      <c r="G61" s="167">
        <f>+G10</f>
        <v>3</v>
      </c>
      <c r="H61" s="168">
        <f>+H10</f>
        <v>4</v>
      </c>
      <c r="I61" s="41"/>
      <c r="J61" s="167">
        <f>+J10</f>
        <v>5</v>
      </c>
      <c r="K61" s="168">
        <f>+K10</f>
        <v>6</v>
      </c>
      <c r="L61" s="41"/>
      <c r="M61" s="167">
        <f>+M10</f>
        <v>7</v>
      </c>
      <c r="N61" s="168">
        <f>+N10</f>
        <v>8</v>
      </c>
      <c r="O61" s="11"/>
      <c r="P61" s="11"/>
      <c r="Q61" s="114" t="s">
        <v>44</v>
      </c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x14ac:dyDescent="0.25">
      <c r="A62" s="169" t="s">
        <v>74</v>
      </c>
      <c r="B62" s="170"/>
      <c r="C62" s="41"/>
      <c r="D62" s="171"/>
      <c r="E62" s="85" t="str">
        <f>+IF(+ROUND(E66,2)=+ROUND(+SUM(SUM('[1]TRIAL-BALANCE'!P14:P15)-SUM('[1]TRIAL-BALANCE'!O14:O15)),2)," ","НЕРАВНЕНИЕ !")</f>
        <v xml:space="preserve"> </v>
      </c>
      <c r="F62" s="41"/>
      <c r="G62" s="171"/>
      <c r="H62" s="85" t="str">
        <f>+IF(+ROUND(H66,2)=+ROUND(+SUM(SUM('[1]TRIAL-BALANCE'!W14:W15)-SUM('[1]TRIAL-BALANCE'!V14:V15)),2)," ","НЕРАВНЕНИЕ !")</f>
        <v xml:space="preserve"> </v>
      </c>
      <c r="I62" s="41"/>
      <c r="J62" s="171"/>
      <c r="K62" s="85" t="str">
        <f>+IF(+ROUND(+K66,2)=+ROUND(+SUM(SUM('[1]TRIAL-BALANCE'!AD14:AD15)-SUM('[1]TRIAL-BALANCE'!AC14:AC15)),2)," ","НЕРАВНЕНИЕ !")</f>
        <v xml:space="preserve"> </v>
      </c>
      <c r="L62" s="41"/>
      <c r="M62" s="84"/>
      <c r="N62" s="85" t="str">
        <f>+IF(+ROUND(+N66-Q65-Q64,2)=+ROUND(+SUM(SUM('[1]TRIAL-BALANCE'!AL14:AL15)-SUM('[1]TRIAL-BALANCE'!AK14:AK15)),2)," ","НЕРАВНЕНИЕ !")</f>
        <v xml:space="preserve"> </v>
      </c>
      <c r="O62" s="11"/>
      <c r="P62" s="115" t="s">
        <v>46</v>
      </c>
      <c r="Q62" s="172" t="str">
        <f>+Q36</f>
        <v>'Municipal-Bal'</v>
      </c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x14ac:dyDescent="0.25">
      <c r="A63" s="173" t="s">
        <v>75</v>
      </c>
      <c r="B63" s="174">
        <v>401</v>
      </c>
      <c r="C63" s="41"/>
      <c r="D63" s="175">
        <f>+ROUND(+'[1]TRIAL-BALANCE'!T14-'[1]TRIAL-BALANCE'!S14,2)</f>
        <v>153117468.19999999</v>
      </c>
      <c r="E63" s="176">
        <f>+ROUND('[1]R &amp; E data-2018'!P14-'[1]R &amp; E data-2018'!O14,2)</f>
        <v>153117468.19999999</v>
      </c>
      <c r="F63" s="90"/>
      <c r="G63" s="93">
        <f>+ROUND(+'[1]TRIAL-BALANCE'!AA14-'[1]TRIAL-BALANCE'!Z14,2)</f>
        <v>-11967745.640000001</v>
      </c>
      <c r="H63" s="94">
        <f>+ROUND('[1]R &amp; E data-2018'!S14-'[1]R &amp; E data-2018'!R14,2)</f>
        <v>-11967745.640000001</v>
      </c>
      <c r="I63" s="90"/>
      <c r="J63" s="93">
        <f>+ROUND(+'[1]TRIAL-BALANCE'!AH14-'[1]TRIAL-BALANCE'!AG14,2)</f>
        <v>0</v>
      </c>
      <c r="K63" s="94">
        <f>+ROUND('[1]R &amp; E data-2018'!V14-'[1]R &amp; E data-2018'!U14,2)</f>
        <v>0</v>
      </c>
      <c r="L63" s="90"/>
      <c r="M63" s="93">
        <f>+ROUND(+D63+G63+J63,2)</f>
        <v>141149722.56</v>
      </c>
      <c r="N63" s="94">
        <f>+ROUND(+E63+H63+K63,2)</f>
        <v>141149722.56</v>
      </c>
      <c r="O63" s="11"/>
      <c r="P63" s="177" t="s">
        <v>76</v>
      </c>
      <c r="Q63" s="178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x14ac:dyDescent="0.25">
      <c r="A64" s="86" t="s">
        <v>77</v>
      </c>
      <c r="B64" s="179">
        <v>402</v>
      </c>
      <c r="C64" s="41"/>
      <c r="D64" s="93">
        <f>+ROUND(+'[1]TRIAL-BALANCE'!T15-'[1]TRIAL-BALANCE'!S15,2)</f>
        <v>-18603174.800000001</v>
      </c>
      <c r="E64" s="94">
        <f>+ROUND('[1]R &amp; E data-2018'!P15-'[1]R &amp; E data-2018'!O15,2)</f>
        <v>16565255.65</v>
      </c>
      <c r="F64" s="90"/>
      <c r="G64" s="93">
        <f>+ROUND(+'[1]TRIAL-BALANCE'!AA15-'[1]TRIAL-BALANCE'!Z15,2)</f>
        <v>54146810.82</v>
      </c>
      <c r="H64" s="94">
        <f>+ROUND('[1]R &amp; E data-2018'!S15-'[1]R &amp; E data-2018'!R15,2)</f>
        <v>15791915.640000001</v>
      </c>
      <c r="I64" s="90"/>
      <c r="J64" s="93">
        <f>+ROUND(+'[1]TRIAL-BALANCE'!AH15-'[1]TRIAL-BALANCE'!AG15,2)</f>
        <v>74698285.859999999</v>
      </c>
      <c r="K64" s="94">
        <f>+ROUND('[1]R &amp; E data-2018'!V15-'[1]R &amp; E data-2018'!U15,2)</f>
        <v>80304905.150000006</v>
      </c>
      <c r="L64" s="90"/>
      <c r="M64" s="93">
        <f>+ROUND(+D64+G64+J64,2)+ROUND(P64,2)</f>
        <v>110241921.88</v>
      </c>
      <c r="N64" s="94">
        <f>+ROUND(+E64+H64+K64,2)+ROUND(Q64,2)</f>
        <v>112662076.44</v>
      </c>
      <c r="O64" s="11"/>
      <c r="P64" s="129">
        <f>+IF(+AND([1]Status!K4="ДА",+ROUND('[1]Municipal-Bal'!K20,0)=1,+ROUND('[1]Municipal-Bal'!S80,2)=+ROUND('[1]Municipal-Bal'!S91,2)),+ROUND('[1]Municipal-Bal'!S80,2)-ROUND(+'[1]Municipal-Bal'!V80,2),0)</f>
        <v>0</v>
      </c>
      <c r="Q64" s="130">
        <f>+IF(+AND([1]Status!K4="ДА",+ROUND('[1]Municipal-Bal'!K20,0)=1,+ROUND('[1]Municipal-Bal'!P80,2)=+ROUND('[1]Municipal-Bal'!P91,2)),+ROUND(+'[1]Municipal-Bal'!S110,2)-ROUND(+'[1]Municipal-Bal'!V110,2),0)</f>
        <v>0</v>
      </c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x14ac:dyDescent="0.25">
      <c r="A65" s="95" t="s">
        <v>78</v>
      </c>
      <c r="B65" s="180">
        <v>403</v>
      </c>
      <c r="C65" s="41"/>
      <c r="D65" s="97">
        <f>+ROUND(+SUM('[1]TRIAL-BALANCE'!T384:T828)-SUM('[1]TRIAL-BALANCE'!S384:S828),2)</f>
        <v>-11748501.449999999</v>
      </c>
      <c r="E65" s="98">
        <f>+ROUND('[1]R &amp; E data-2018'!P462-'[1]R &amp; E data-2018'!O462,2)</f>
        <v>-35168430.450000003</v>
      </c>
      <c r="F65" s="90"/>
      <c r="G65" s="97">
        <f>+ROUND(+SUM('[1]TRIAL-BALANCE'!AA384:AA828)-SUM('[1]TRIAL-BALANCE'!Z384:Z828),2)</f>
        <v>5175206.01</v>
      </c>
      <c r="H65" s="98">
        <f>+ROUND('[1]R &amp; E data-2018'!S462-'[1]R &amp; E data-2018'!R462,2)</f>
        <v>38354895.18</v>
      </c>
      <c r="I65" s="90"/>
      <c r="J65" s="97">
        <f>+ROUND(+SUM('[1]TRIAL-BALANCE'!AH384:AH828)-SUM('[1]TRIAL-BALANCE'!AG384:AG828),2)</f>
        <v>-813413.51</v>
      </c>
      <c r="K65" s="98">
        <f>+ROUND('[1]R &amp; E data-2018'!V462-'[1]R &amp; E data-2018'!U462,2)</f>
        <v>-5606619.29</v>
      </c>
      <c r="L65" s="90"/>
      <c r="M65" s="97">
        <f>+ROUND(+D65+G65+J65,2)+ROUND(P65,2)</f>
        <v>-7386708.9500000002</v>
      </c>
      <c r="N65" s="98">
        <f>+ROUND(+E65+H65+K65,2)+ROUND(Q65,2)</f>
        <v>-2420154.56</v>
      </c>
      <c r="O65" s="11"/>
      <c r="P65" s="129">
        <f>+IF(+AND([1]Status!K4="ДА",+ROUND('[1]Municipal-Bal'!K20,0)=1,+ROUND('[1]Municipal-Bal'!S80,2)=+ROUND('[1]Municipal-Bal'!S91,2)),+ROUND(+'[1]Municipal-Bal'!V80,2),0)</f>
        <v>0</v>
      </c>
      <c r="Q65" s="130">
        <f>+IF(+AND([1]Status!K4="ДА",+ROUND('[1]Municipal-Bal'!K20,0)=1,+ROUND('[1]Municipal-Bal'!P80,2)=+ROUND('[1]Municipal-Bal'!P91,2)),+ROUND(+'[1]Municipal-Bal'!V110,2),0)</f>
        <v>0</v>
      </c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9.5" thickBot="1" x14ac:dyDescent="0.35">
      <c r="A66" s="181" t="s">
        <v>79</v>
      </c>
      <c r="B66" s="182">
        <v>400</v>
      </c>
      <c r="C66" s="41"/>
      <c r="D66" s="109">
        <f>+ROUND(+D63+D64+D65,2)</f>
        <v>122765791.95</v>
      </c>
      <c r="E66" s="110">
        <f>+ROUND(+E63+E64+E65,2)</f>
        <v>134514293.40000001</v>
      </c>
      <c r="F66" s="90"/>
      <c r="G66" s="109">
        <f>+ROUND(+G63+G64+G65,2)</f>
        <v>47354271.189999998</v>
      </c>
      <c r="H66" s="110">
        <f>+ROUND(+H63+H64+H65,2)</f>
        <v>42179065.18</v>
      </c>
      <c r="I66" s="90"/>
      <c r="J66" s="109">
        <f>+ROUND(+J63+J64+J65,2)</f>
        <v>73884872.349999994</v>
      </c>
      <c r="K66" s="110">
        <f>+ROUND(+K63+K64+K65,2)</f>
        <v>74698285.859999999</v>
      </c>
      <c r="L66" s="90"/>
      <c r="M66" s="109">
        <f>+ROUND(+M63+M64+M65,2)</f>
        <v>244004935.49000001</v>
      </c>
      <c r="N66" s="110">
        <f>+ROUND(+N63+N64+N65,2)</f>
        <v>251391644.44</v>
      </c>
      <c r="O66" s="11"/>
      <c r="P66" s="134" t="str">
        <f>+IF(+AND(+[1]Status!K4="ДА",+ROUND('[1]Municipal-Bal'!K20,0)=1),+IF(+ROUND('[1]Municipal-Bal'!S80,2)=+ROUND('[1]Municipal-Bal'!S91,2),"O K","неспазено изискване NA-BAL = NA-OPR в 'Municipal-Bal'"),"O K")</f>
        <v>O K</v>
      </c>
      <c r="Q66" s="134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x14ac:dyDescent="0.25">
      <c r="A67" s="183" t="s">
        <v>80</v>
      </c>
      <c r="B67" s="184"/>
      <c r="C67" s="41"/>
      <c r="D67" s="80"/>
      <c r="E67" s="81"/>
      <c r="F67" s="41"/>
      <c r="G67" s="80"/>
      <c r="H67" s="81"/>
      <c r="I67" s="41"/>
      <c r="J67" s="80"/>
      <c r="K67" s="81"/>
      <c r="L67" s="41"/>
      <c r="M67" s="80"/>
      <c r="N67" s="81"/>
      <c r="O67" s="11"/>
      <c r="P67" s="135" t="str">
        <f>+IF(+AND(+[1]Status!K4="ДА",+ROUND('[1]Municipal-Bal'!K20,0)=1),+IF(+ROUND('[1]Municipal-Bal'!P80,2)=+ROUND('[1]Municipal-Bal'!P91,2),"O K","неспазено изискване NA-BAL = NA-OPR в 'Municipal-Bal'"),"O K")</f>
        <v>O K</v>
      </c>
      <c r="Q67" s="135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x14ac:dyDescent="0.25">
      <c r="A68" s="185" t="s">
        <v>81</v>
      </c>
      <c r="B68" s="170"/>
      <c r="C68" s="41"/>
      <c r="D68" s="84" t="str">
        <f>+IF(+OR(D69&lt;0,D70&lt;0,D71&lt;0),"НЕРАВНЕНИЕ !"," ")</f>
        <v xml:space="preserve"> </v>
      </c>
      <c r="E68" s="85" t="str">
        <f>+IF(+OR(E69&lt;0,E70&lt;0,E71&lt;0),"НЕРАВНЕНИЕ !"," ")</f>
        <v xml:space="preserve"> </v>
      </c>
      <c r="F68" s="90"/>
      <c r="G68" s="84" t="str">
        <f>+IF(+OR(G69&lt;0,G70&lt;0,G71&lt;0),"НЕРАВНЕНИЕ !"," ")</f>
        <v xml:space="preserve"> </v>
      </c>
      <c r="H68" s="85" t="str">
        <f>+IF(+OR(H69&lt;0,H70&lt;0,H71&lt;0),"НЕРАВНЕНИЕ !"," ")</f>
        <v xml:space="preserve"> </v>
      </c>
      <c r="I68" s="90"/>
      <c r="J68" s="84" t="str">
        <f>+IF(+OR(J69&lt;0,J70&lt;0,J71&lt;0),"НЕРАВНЕНИЕ !"," ")</f>
        <v xml:space="preserve"> </v>
      </c>
      <c r="K68" s="85" t="str">
        <f>+IF(+OR(K69&lt;0,K70&lt;0,K71&lt;0),"НЕРАВНЕНИЕ !"," ")</f>
        <v xml:space="preserve"> </v>
      </c>
      <c r="L68" s="90"/>
      <c r="M68" s="84" t="str">
        <f>+IF(+OR(M69&lt;0,M70&lt;0,M71&lt;0),"НЕРАВНЕНИЕ !"," ")</f>
        <v xml:space="preserve"> </v>
      </c>
      <c r="N68" s="85" t="str">
        <f>+IF(+OR(N69&lt;0,N70&lt;0,N71&lt;0),"НЕРАВНЕНИЕ !"," ")</f>
        <v xml:space="preserve"> </v>
      </c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x14ac:dyDescent="0.25">
      <c r="A69" s="86" t="s">
        <v>82</v>
      </c>
      <c r="B69" s="179">
        <v>511</v>
      </c>
      <c r="C69" s="41"/>
      <c r="D69" s="88">
        <f>+ROUND(+SUM('[1]TRIAL-BALANCE'!T19)-IF(+'[1]Provisions-2019'!E82=0,+'[1]Provisions-2019'!E41,+ROUND((+SUM('[1]TRIAL-BALANCE'!S25)-SUM('[1]TRIAL-BALANCE'!T25))*'[1]TRIAL-BALANCE'!T901,2))-IF(+'[1]Provisions-2019'!E84=0,+'[1]Provisions-2019'!E45,+ROUND((+'[1]TRIAL-BALANCE'!S21)*'[1]TRIAL-BALANCE'!T901,2)),2)</f>
        <v>0</v>
      </c>
      <c r="E69" s="89">
        <f>+ROUND(+SUM('[1]TRIAL-BALANCE'!P19)-IF(+'[1]Provisions-2019'!D82=0,+'[1]Provisions-2019'!D41,+ROUND((+SUM('[1]TRIAL-BALANCE'!O25)-SUM('[1]TRIAL-BALANCE'!P25))*'[1]TRIAL-BALANCE'!P901,2))-IF(+'[1]Provisions-2019'!D84=0,+'[1]Provisions-2019'!D45,+ROUND((+'[1]TRIAL-BALANCE'!O21)*'[1]TRIAL-BALANCE'!P901,2)),2)</f>
        <v>0</v>
      </c>
      <c r="F69" s="90"/>
      <c r="G69" s="88">
        <f>+ROUND(+SUM('[1]TRIAL-BALANCE'!AA19)-IF(+'[1]Provisions-2019'!H82=0,+'[1]Provisions-2019'!H41,+ROUND((+SUM('[1]TRIAL-BALANCE'!Z25)-SUM('[1]TRIAL-BALANCE'!AA25))*'[1]TRIAL-BALANCE'!AA901,2))-IF(+'[1]Provisions-2019'!H84=0,+'[1]Provisions-2019'!H45,+ROUND((+'[1]TRIAL-BALANCE'!Z21)*'[1]TRIAL-BALANCE'!AA901,2)),2)</f>
        <v>0</v>
      </c>
      <c r="H69" s="89">
        <f>+ROUND(+SUM('[1]TRIAL-BALANCE'!W19)-IF(+'[1]Provisions-2019'!G82=0,+'[1]Provisions-2019'!G41,+ROUND((+SUM('[1]TRIAL-BALANCE'!V25)-SUM('[1]TRIAL-BALANCE'!W25))*'[1]TRIAL-BALANCE'!W901,2))-IF(+'[1]Provisions-2019'!G84=0,+'[1]Provisions-2019'!G45,+ROUND((+'[1]TRIAL-BALANCE'!V21)*'[1]TRIAL-BALANCE'!W901,2)),2)</f>
        <v>0</v>
      </c>
      <c r="I69" s="90"/>
      <c r="J69" s="88">
        <f>+ROUND(+SUM('[1]TRIAL-BALANCE'!AH19)-IF(+'[1]Provisions-2019'!K82=0,+'[1]Provisions-2019'!K41,+ROUND((+SUM('[1]TRIAL-BALANCE'!AG25)-SUM('[1]TRIAL-BALANCE'!AH25))*'[1]TRIAL-BALANCE'!AH901,2))-IF(+'[1]Provisions-2019'!K84=0,+'[1]Provisions-2019'!K45,+ROUND((+'[1]TRIAL-BALANCE'!AG21)*'[1]TRIAL-BALANCE'!AH901,2)),2)</f>
        <v>0</v>
      </c>
      <c r="K69" s="89">
        <f>+ROUND(+SUM('[1]TRIAL-BALANCE'!AD19)-IF(+'[1]Provisions-2019'!J82=0,+'[1]Provisions-2019'!J41,+ROUND((+SUM('[1]TRIAL-BALANCE'!AC25)-SUM('[1]TRIAL-BALANCE'!AD25))*'[1]TRIAL-BALANCE'!AD901,2))-IF(+'[1]Provisions-2019'!J84=0,+'[1]Provisions-2019'!J45,+ROUND((+'[1]TRIAL-BALANCE'!AC21)*'[1]TRIAL-BALANCE'!AD901,2)),2)</f>
        <v>0</v>
      </c>
      <c r="L69" s="90"/>
      <c r="M69" s="88">
        <f t="shared" ref="M69:N71" si="3">+ROUND(+D69+G69+J69,2)</f>
        <v>0</v>
      </c>
      <c r="N69" s="94">
        <f t="shared" si="3"/>
        <v>0</v>
      </c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x14ac:dyDescent="0.25">
      <c r="A70" s="86" t="s">
        <v>83</v>
      </c>
      <c r="B70" s="179">
        <v>512</v>
      </c>
      <c r="C70" s="41"/>
      <c r="D70" s="88">
        <f>+ROUND(+'[1]TRIAL-BALANCE'!T27+'[1]TRIAL-BALANCE'!T31+'[1]TRIAL-BALANCE'!T32+'[1]TRIAL-BALANCE'!T37+'[1]TRIAL-BALANCE'!T38+'[1]TRIAL-BALANCE'!T63+'[1]TRIAL-BALANCE'!T67,2)</f>
        <v>6595015.8899999997</v>
      </c>
      <c r="E70" s="89">
        <f>+ROUND(+'[1]TRIAL-BALANCE'!P27+'[1]TRIAL-BALANCE'!P31+'[1]TRIAL-BALANCE'!P32+'[1]TRIAL-BALANCE'!P37+'[1]TRIAL-BALANCE'!P38+'[1]TRIAL-BALANCE'!P63+'[1]TRIAL-BALANCE'!P67,2)</f>
        <v>7194562.7800000003</v>
      </c>
      <c r="F70" s="90"/>
      <c r="G70" s="88">
        <f>+ROUND(+'[1]TRIAL-BALANCE'!AA27+'[1]TRIAL-BALANCE'!AA31+'[1]TRIAL-BALANCE'!AA32+'[1]TRIAL-BALANCE'!AA37+'[1]TRIAL-BALANCE'!AA38+'[1]TRIAL-BALANCE'!AA63+'[1]TRIAL-BALANCE'!AA67,2)</f>
        <v>0</v>
      </c>
      <c r="H70" s="89">
        <f>+ROUND(+'[1]TRIAL-BALANCE'!W27+'[1]TRIAL-BALANCE'!W31+'[1]TRIAL-BALANCE'!W32+'[1]TRIAL-BALANCE'!W37+'[1]TRIAL-BALANCE'!W38+'[1]TRIAL-BALANCE'!W63+'[1]TRIAL-BALANCE'!W67,2)</f>
        <v>0</v>
      </c>
      <c r="I70" s="90"/>
      <c r="J70" s="88">
        <f>+ROUND(+'[1]TRIAL-BALANCE'!AH27+'[1]TRIAL-BALANCE'!AH31+'[1]TRIAL-BALANCE'!AH32+'[1]TRIAL-BALANCE'!AH37+'[1]TRIAL-BALANCE'!AH38+'[1]TRIAL-BALANCE'!AH63+'[1]TRIAL-BALANCE'!AH67,2)</f>
        <v>0</v>
      </c>
      <c r="K70" s="89">
        <f>+ROUND(+'[1]TRIAL-BALANCE'!AD27+'[1]TRIAL-BALANCE'!AD31+'[1]TRIAL-BALANCE'!AD32+'[1]TRIAL-BALANCE'!AD37+'[1]TRIAL-BALANCE'!AD38+'[1]TRIAL-BALANCE'!AD63+'[1]TRIAL-BALANCE'!AD67,2)</f>
        <v>0</v>
      </c>
      <c r="L70" s="90"/>
      <c r="M70" s="88">
        <f t="shared" si="3"/>
        <v>6595015.8899999997</v>
      </c>
      <c r="N70" s="89">
        <f t="shared" si="3"/>
        <v>7194562.7800000003</v>
      </c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x14ac:dyDescent="0.25">
      <c r="A71" s="95" t="s">
        <v>84</v>
      </c>
      <c r="B71" s="180">
        <v>513</v>
      </c>
      <c r="C71" s="41"/>
      <c r="D71" s="99">
        <f>+ROUND(+SUM('[1]TRIAL-BALANCE'!T50:T51)+SUM('[1]TRIAL-BALANCE'!T56:T57)-IF(+'[1]Provisions-2019'!E86=0,+'[1]Provisions-2019'!E49,+ROUND(+('[1]TRIAL-BALANCE'!S54+'[1]TRIAL-BALANCE'!S55)*'[1]TRIAL-BALANCE'!T904,2))-IF(+'[1]Provisions-2019'!E88=0,+'[1]Provisions-2019'!E53,+ROUND(+('[1]TRIAL-BALANCE'!S60+'[1]TRIAL-BALANCE'!S61)*'[1]TRIAL-BALANCE'!T907,2)-ROUND(+('[1]TRIAL-BALANCE'!T60+'[1]TRIAL-BALANCE'!T61)*'[1]TRIAL-BALANCE'!T907,2)),2)</f>
        <v>0</v>
      </c>
      <c r="E71" s="100">
        <f>+ROUND(+SUM('[1]TRIAL-BALANCE'!P50:P51)+SUM('[1]TRIAL-BALANCE'!P56:P57)-IF(+'[1]Provisions-2019'!D86=0,+'[1]Provisions-2019'!D49,+ROUND(+('[1]TRIAL-BALANCE'!O54+'[1]TRIAL-BALANCE'!O55)*'[1]TRIAL-BALANCE'!P904,2))-IF(+'[1]Provisions-2019'!D88=0,+'[1]Provisions-2019'!D53,+ROUND(+('[1]TRIAL-BALANCE'!O60+'[1]TRIAL-BALANCE'!O61)*'[1]TRIAL-BALANCE'!P907,2)-ROUND(+('[1]TRIAL-BALANCE'!P60+'[1]TRIAL-BALANCE'!P61)*'[1]TRIAL-BALANCE'!P907,2)),2)</f>
        <v>0</v>
      </c>
      <c r="F71" s="90"/>
      <c r="G71" s="99">
        <f>+ROUND(+SUM('[1]TRIAL-BALANCE'!AA50:AA51)+SUM('[1]TRIAL-BALANCE'!AA56:AA57)-IF(+'[1]Provisions-2019'!H86=0,+'[1]Provisions-2019'!H49,+ROUND(+('[1]TRIAL-BALANCE'!Z54+'[1]TRIAL-BALANCE'!Z55)*'[1]TRIAL-BALANCE'!AA904,2))-IF(+'[1]Provisions-2019'!H88=0,+'[1]Provisions-2019'!H53,+ROUND(+('[1]TRIAL-BALANCE'!Z60+'[1]TRIAL-BALANCE'!Z61)*'[1]TRIAL-BALANCE'!AA907,2)-ROUND(+('[1]TRIAL-BALANCE'!AA60+'[1]TRIAL-BALANCE'!AA61)*'[1]TRIAL-BALANCE'!AA907,2)),2)</f>
        <v>0</v>
      </c>
      <c r="H71" s="100">
        <f>+ROUND(+SUM('[1]TRIAL-BALANCE'!W50:W51)+SUM('[1]TRIAL-BALANCE'!W56:W57)-IF(+'[1]Provisions-2019'!G86=0,+'[1]Provisions-2019'!G49,+ROUND(+('[1]TRIAL-BALANCE'!V54+'[1]TRIAL-BALANCE'!V55)*'[1]TRIAL-BALANCE'!W904,2))-IF(+'[1]Provisions-2019'!G88=0,+'[1]Provisions-2019'!G53,+ROUND(+('[1]TRIAL-BALANCE'!V60+'[1]TRIAL-BALANCE'!V61)*'[1]TRIAL-BALANCE'!W907,2)-ROUND(+('[1]TRIAL-BALANCE'!W60+'[1]TRIAL-BALANCE'!W61)*'[1]TRIAL-BALANCE'!W907,2)),2)</f>
        <v>0</v>
      </c>
      <c r="I71" s="90"/>
      <c r="J71" s="99">
        <f>+ROUND(+SUM('[1]TRIAL-BALANCE'!AH50:AH51)+SUM('[1]TRIAL-BALANCE'!AH56:AH57)+'[1]TRIAL-BALANCE'!AH63+'[1]TRIAL-BALANCE'!AH65-IF(+'[1]Provisions-2019'!K86=0,+'[1]Provisions-2019'!K49,+ROUND(+('[1]TRIAL-BALANCE'!AG54+'[1]TRIAL-BALANCE'!AG55)*'[1]TRIAL-BALANCE'!AH904,2))-IF(+'[1]Provisions-2019'!K88=0,+'[1]Provisions-2019'!K53,+ROUND(+('[1]TRIAL-BALANCE'!AG60+'[1]TRIAL-BALANCE'!AG61)*'[1]TRIAL-BALANCE'!AH907,2)-ROUND(+('[1]TRIAL-BALANCE'!AH60+'[1]TRIAL-BALANCE'!AH61)*'[1]TRIAL-BALANCE'!AH907,2)),2)</f>
        <v>0</v>
      </c>
      <c r="K71" s="100">
        <f>+ROUND(+SUM('[1]TRIAL-BALANCE'!AD50:AD51)+SUM('[1]TRIAL-BALANCE'!AD56:AD57)-IF(+'[1]Provisions-2019'!J86=0,+'[1]Provisions-2019'!J49,+ROUND(+('[1]TRIAL-BALANCE'!AC54+'[1]TRIAL-BALANCE'!AC55)*'[1]TRIAL-BALANCE'!AD904,2))-IF(+'[1]Provisions-2019'!J88=0,+'[1]Provisions-2019'!J53,+ROUND(+('[1]TRIAL-BALANCE'!AC60+'[1]TRIAL-BALANCE'!AC61)*'[1]TRIAL-BALANCE'!AD907,2)-ROUND(+('[1]TRIAL-BALANCE'!AD60+'[1]TRIAL-BALANCE'!AD61)*'[1]TRIAL-BALANCE'!AD907,2)),2)</f>
        <v>0</v>
      </c>
      <c r="L71" s="90"/>
      <c r="M71" s="99">
        <f t="shared" si="3"/>
        <v>0</v>
      </c>
      <c r="N71" s="100">
        <f t="shared" si="3"/>
        <v>0</v>
      </c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x14ac:dyDescent="0.25">
      <c r="A72" s="101" t="s">
        <v>32</v>
      </c>
      <c r="B72" s="186">
        <v>510</v>
      </c>
      <c r="C72" s="41"/>
      <c r="D72" s="103">
        <f>+ROUND(+D69+D70+D71,2)</f>
        <v>6595015.8899999997</v>
      </c>
      <c r="E72" s="104">
        <f>+ROUND(+E69+E70+E71,2)</f>
        <v>7194562.7800000003</v>
      </c>
      <c r="F72" s="90"/>
      <c r="G72" s="103">
        <f>+ROUND(+G69+G70+G71,2)</f>
        <v>0</v>
      </c>
      <c r="H72" s="104">
        <f>+ROUND(+H69+H70+H71,2)</f>
        <v>0</v>
      </c>
      <c r="I72" s="90"/>
      <c r="J72" s="103">
        <f>+ROUND(+J69+J70+J71,2)</f>
        <v>0</v>
      </c>
      <c r="K72" s="104">
        <f>+ROUND(+K69+K70+K71,2)</f>
        <v>0</v>
      </c>
      <c r="L72" s="90"/>
      <c r="M72" s="103">
        <f>+ROUND(+M69+M70+M71,2)</f>
        <v>6595015.8899999997</v>
      </c>
      <c r="N72" s="187">
        <f>+ROUND(+N69+N70+N71,2)</f>
        <v>7194562.7800000003</v>
      </c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x14ac:dyDescent="0.25">
      <c r="A73" s="82" t="s">
        <v>85</v>
      </c>
      <c r="B73" s="188"/>
      <c r="C73" s="41"/>
      <c r="D73" s="84" t="str">
        <f>+IF(+OR(D74&lt;0,D75&lt;0,D76&lt;0,D77&lt;0,D78&lt;0,D79&lt;0,D80&lt;0,D81&lt;0,D82&lt;0),"НЕРАВНЕНИЕ !"," ")</f>
        <v xml:space="preserve"> </v>
      </c>
      <c r="E73" s="85" t="str">
        <f>+IF(+OR(E74&lt;0,E75&lt;0,E76&lt;0,E77&lt;0,E78&lt;0,E79&lt;0,E80&lt;0,E81&lt;0,E82&lt;0),"НЕРАВНЕНИЕ !"," ")</f>
        <v xml:space="preserve"> </v>
      </c>
      <c r="F73" s="90"/>
      <c r="G73" s="84" t="str">
        <f>+IF(+OR(G74&lt;0,G75&lt;0,G76&lt;0,G77&lt;0,G78&lt;0,G79&lt;0,G80&lt;0,G81&lt;0,G82&lt;0),"НЕРАВНЕНИЕ !"," ")</f>
        <v xml:space="preserve"> </v>
      </c>
      <c r="H73" s="85" t="str">
        <f>+IF(+OR(H74&lt;0,H75&lt;0,H76&lt;0,H77&lt;0,H78&lt;0,H79&lt;0,H80&lt;0,H81&lt;0,H82&lt;0),"НЕРАВНЕНИЕ !"," ")</f>
        <v xml:space="preserve"> </v>
      </c>
      <c r="I73" s="90"/>
      <c r="J73" s="84" t="str">
        <f>+IF(+OR(J74&lt;0,J75&lt;0,J76&lt;0,J77&lt;0,J78&lt;0,J79&lt;0,J80&lt;0,J81&lt;0,J82&lt;0),"НЕРАВНЕНИЕ !"," ")</f>
        <v xml:space="preserve"> </v>
      </c>
      <c r="K73" s="85" t="str">
        <f>+IF(+OR(K74&lt;0,K75&lt;0,K76&lt;0,K77&lt;0,K78&lt;0,K79&lt;0,K80&lt;0,K81&lt;0,K82&lt;0),"НЕРАВНЕНИЕ !"," ")</f>
        <v xml:space="preserve"> </v>
      </c>
      <c r="L73" s="90"/>
      <c r="M73" s="84" t="str">
        <f>+IF(+OR(M74&lt;0,M75&lt;0,M76&lt;0,M77&lt;0,M78&lt;0,M79&lt;0,M80&lt;0,M81&lt;0,M82&lt;0),"НЕРАВНЕНИЕ !"," ")</f>
        <v xml:space="preserve"> </v>
      </c>
      <c r="N73" s="85" t="str">
        <f>+IF(+OR(N74&lt;0,N75&lt;0,N76&lt;0,N77&lt;0,N78&lt;0,N79&lt;0,N80&lt;0,N81&lt;0,N82&lt;0),"НЕРАВНЕНИЕ !"," ")</f>
        <v xml:space="preserve"> </v>
      </c>
      <c r="O73" s="11"/>
      <c r="P73" s="11"/>
      <c r="Q73" s="114" t="s">
        <v>44</v>
      </c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x14ac:dyDescent="0.25">
      <c r="A74" s="86" t="s">
        <v>86</v>
      </c>
      <c r="B74" s="179">
        <v>521</v>
      </c>
      <c r="C74" s="41"/>
      <c r="D74" s="88">
        <f>+ROUND(+SUM('[1]TRIAL-BALANCE'!T17:T17)-SUM('[1]TRIAL-BALANCE'!S18:S18)+SUM('[1]TRIAL-BALANCE'!T20:T20)-SUM('[1]TRIAL-BALANCE'!S24:S24)+SUM('[1]TRIAL-BALANCE'!T24:T24)+'[1]TRIAL-BALANCE'!T26+SUM('[1]TRIAL-BALANCE'!T28:T30)+SUM('[1]TRIAL-BALANCE'!T33:T34)+SUM('[1]TRIAL-BALANCE'!T35:T36)+SUM('[1]TRIAL-BALANCE'!T39:T40)+SUM('[1]TRIAL-BALANCE'!T46:T47)+SUM('[1]TRIAL-BALANCE'!T52:T53)+SUM('[1]TRIAL-BALANCE'!T58:T59)+'[1]TRIAL-BALANCE'!T62+'[1]TRIAL-BALANCE'!T64+'[1]TRIAL-BALANCE'!T66+'[1]TRIAL-BALANCE'!T68-IF('[1]Provisions-2019'!E82=0,+'[1]Provisions-2019'!E42,+ROUND((+SUM('[1]TRIAL-BALANCE'!S25:S25)-SUM('[1]TRIAL-BALANCE'!T25:T25))*'[1]TRIAL-BALANCE'!T902,2))-IF('[1]Provisions-2019'!E84=0,+'[1]Provisions-2019'!E46,+ROUND((+'[1]TRIAL-BALANCE'!S21)*('[1]TRIAL-BALANCE'!T902),2))-IF('[1]Provisions-2019'!E86=0,+'[1]Provisions-2019'!E50,+ROUND(+('[1]TRIAL-BALANCE'!S54+'[1]TRIAL-BALANCE'!S55)*'[1]TRIAL-BALANCE'!T905,2))-IF('[1]Provisions-2019'!E88=0,+'[1]Provisions-2019'!E54,+ROUND(+('[1]TRIAL-BALANCE'!S60+'[1]TRIAL-BALANCE'!S61)*'[1]TRIAL-BALANCE'!T908,2)-ROUND(+('[1]TRIAL-BALANCE'!T60+'[1]TRIAL-BALANCE'!T61)*'[1]TRIAL-BALANCE'!T908,2)),2)</f>
        <v>0</v>
      </c>
      <c r="E74" s="89">
        <f>+ROUND(+SUM('[1]TRIAL-BALANCE'!P17:P17)-SUM('[1]TRIAL-BALANCE'!O18:O18)+SUM('[1]TRIAL-BALANCE'!P20:P20)-SUM('[1]TRIAL-BALANCE'!O24:O24)+SUM('[1]TRIAL-BALANCE'!P24:P24)+'[1]TRIAL-BALANCE'!P26+SUM('[1]TRIAL-BALANCE'!P28:P30)+SUM('[1]TRIAL-BALANCE'!P33:P34)+SUM('[1]TRIAL-BALANCE'!P35:P36)+SUM('[1]TRIAL-BALANCE'!P39:P40)+SUM('[1]TRIAL-BALANCE'!P46:P47)+SUM('[1]TRIAL-BALANCE'!P52:P53)+SUM('[1]TRIAL-BALANCE'!P58:P59)+'[1]TRIAL-BALANCE'!P62+'[1]TRIAL-BALANCE'!P64+'[1]TRIAL-BALANCE'!P66+'[1]TRIAL-BALANCE'!P68-IF('[1]Provisions-2019'!D82=0,+'[1]Provisions-2019'!D42,+ROUND((+SUM('[1]TRIAL-BALANCE'!O25:O25)-SUM('[1]TRIAL-BALANCE'!P25:P25))*'[1]TRIAL-BALANCE'!P902,2))-IF('[1]Provisions-2019'!D84=0,+'[1]Provisions-2019'!D46,+ROUND((+'[1]TRIAL-BALANCE'!O21)*('[1]TRIAL-BALANCE'!P902),2))-IF('[1]Provisions-2019'!D86=0,+'[1]Provisions-2019'!D50,+ROUND(+('[1]TRIAL-BALANCE'!O54+'[1]TRIAL-BALANCE'!O55)*'[1]TRIAL-BALANCE'!P905,2))-IF('[1]Provisions-2019'!D88=0,+'[1]Provisions-2019'!D54,+ROUND(+('[1]TRIAL-BALANCE'!O60+'[1]TRIAL-BALANCE'!O61)*'[1]TRIAL-BALANCE'!P908,2)-ROUND(+('[1]TRIAL-BALANCE'!P60+'[1]TRIAL-BALANCE'!P61)*'[1]TRIAL-BALANCE'!P908,2)),2)</f>
        <v>0</v>
      </c>
      <c r="F74" s="90"/>
      <c r="G74" s="88">
        <f>+ROUND(+SUM('[1]TRIAL-BALANCE'!AA17:AA17)-SUM('[1]TRIAL-BALANCE'!Z18:Z18)+SUM('[1]TRIAL-BALANCE'!AA20:AA20)-SUM('[1]TRIAL-BALANCE'!Z24:Z24)+SUM('[1]TRIAL-BALANCE'!AA24:AA24)+'[1]TRIAL-BALANCE'!AA26+SUM('[1]TRIAL-BALANCE'!AA28:AA30)+SUM('[1]TRIAL-BALANCE'!AA33:AA34)+SUM('[1]TRIAL-BALANCE'!AA35:AA36)+SUM('[1]TRIAL-BALANCE'!AA39:AA40)+SUM('[1]TRIAL-BALANCE'!AA46:AA47)+SUM('[1]TRIAL-BALANCE'!AA52:AA53)+SUM('[1]TRIAL-BALANCE'!AA58:AA59)+'[1]TRIAL-BALANCE'!AA62+'[1]TRIAL-BALANCE'!AA64+'[1]TRIAL-BALANCE'!AA66+'[1]TRIAL-BALANCE'!AA68-IF('[1]Provisions-2019'!H82=0,+'[1]Provisions-2019'!H42,+ROUND((+SUM('[1]TRIAL-BALANCE'!Z25:Z25)-SUM('[1]TRIAL-BALANCE'!AA25:AA25))*'[1]TRIAL-BALANCE'!AA902,2))-IF('[1]Provisions-2019'!H84=0,+'[1]Provisions-2019'!H46,+ROUND((+'[1]TRIAL-BALANCE'!Z21)*('[1]TRIAL-BALANCE'!AA902),2))-IF('[1]Provisions-2019'!H86=0,+'[1]Provisions-2019'!H50,+ROUND(+('[1]TRIAL-BALANCE'!Z54+'[1]TRIAL-BALANCE'!Z55)*'[1]TRIAL-BALANCE'!AA905,2))-IF('[1]Provisions-2019'!H88=0,+'[1]Provisions-2019'!H54,+ROUND(+('[1]TRIAL-BALANCE'!Z60+'[1]TRIAL-BALANCE'!Z61)*'[1]TRIAL-BALANCE'!AA908,2)-ROUND(+('[1]TRIAL-BALANCE'!AA60+'[1]TRIAL-BALANCE'!AA61)*'[1]TRIAL-BALANCE'!AA908,2)),2)</f>
        <v>0</v>
      </c>
      <c r="H74" s="89">
        <f>+ROUND(+SUM('[1]TRIAL-BALANCE'!W17:W17)-SUM('[1]TRIAL-BALANCE'!V18:V18)+SUM('[1]TRIAL-BALANCE'!W20:W20)-SUM('[1]TRIAL-BALANCE'!V24:V24)+SUM('[1]TRIAL-BALANCE'!W24:W24)+'[1]TRIAL-BALANCE'!W26+SUM('[1]TRIAL-BALANCE'!W28:W30)+SUM('[1]TRIAL-BALANCE'!W33:W34)+SUM('[1]TRIAL-BALANCE'!W35:W36)+SUM('[1]TRIAL-BALANCE'!W39:W40)+SUM('[1]TRIAL-BALANCE'!W46:W47)+SUM('[1]TRIAL-BALANCE'!W52:W53)+SUM('[1]TRIAL-BALANCE'!W58:W59)+'[1]TRIAL-BALANCE'!W62+'[1]TRIAL-BALANCE'!W64+'[1]TRIAL-BALANCE'!W66+'[1]TRIAL-BALANCE'!W68-IF('[1]Provisions-2019'!G82=0,+'[1]Provisions-2019'!G42,+ROUND((+SUM('[1]TRIAL-BALANCE'!V25:V25)-SUM('[1]TRIAL-BALANCE'!W25:W25))*'[1]TRIAL-BALANCE'!W902,2))-IF('[1]Provisions-2019'!G84=0,+'[1]Provisions-2019'!G46,+ROUND((+'[1]TRIAL-BALANCE'!V21)*('[1]TRIAL-BALANCE'!W902),2))-IF('[1]Provisions-2019'!G86=0,+'[1]Provisions-2019'!G50,+ROUND(+('[1]TRIAL-BALANCE'!V54+'[1]TRIAL-BALANCE'!V55)*'[1]TRIAL-BALANCE'!W905,2))-IF('[1]Provisions-2019'!G88=0,+'[1]Provisions-2019'!G54,+ROUND(+('[1]TRIAL-BALANCE'!V60+'[1]TRIAL-BALANCE'!V61)*'[1]TRIAL-BALANCE'!W908,2)-ROUND(+('[1]TRIAL-BALANCE'!W60+'[1]TRIAL-BALANCE'!W61)*'[1]TRIAL-BALANCE'!W908,2)),2)</f>
        <v>0</v>
      </c>
      <c r="I74" s="90"/>
      <c r="J74" s="88">
        <f>+SUM('[1]TRIAL-BALANCE'!AH17:AH17)-SUM('[1]TRIAL-BALANCE'!AG18:AG18)+SUM('[1]TRIAL-BALANCE'!AH20:AH20)-SUM('[1]TRIAL-BALANCE'!AG24:AG24)+SUM('[1]TRIAL-BALANCE'!AH24:AH24)+'[1]TRIAL-BALANCE'!AH26+SUM('[1]TRIAL-BALANCE'!AH28:AH30)+SUM('[1]TRIAL-BALANCE'!AH33:AH34)+SUM('[1]TRIAL-BALANCE'!AH35:AH36)+SUM('[1]TRIAL-BALANCE'!AH39:AH40)+SUM('[1]TRIAL-BALANCE'!AH46:AH47)+SUM('[1]TRIAL-BALANCE'!AH52:AH53)+SUM('[1]TRIAL-BALANCE'!AH58:AH59)+'[1]TRIAL-BALANCE'!AH62+'[1]TRIAL-BALANCE'!AH64+'[1]TRIAL-BALANCE'!AH66+'[1]TRIAL-BALANCE'!AH68-IF('[1]Provisions-2019'!K82=0,+'[1]Provisions-2019'!K42,+ROUND((+SUM('[1]TRIAL-BALANCE'!AG25:AG25)-SUM('[1]TRIAL-BALANCE'!AH25:AH25))*'[1]TRIAL-BALANCE'!AH902,2))-IF('[1]Provisions-2019'!K84=0,+'[1]Provisions-2019'!K46,+ROUND((+'[1]TRIAL-BALANCE'!AG21)*('[1]TRIAL-BALANCE'!AH902),2))-IF('[1]Provisions-2019'!K86=0,+'[1]Provisions-2019'!K50,+ROUND(+('[1]TRIAL-BALANCE'!AG54+'[1]TRIAL-BALANCE'!AG55)*'[1]TRIAL-BALANCE'!AH905,2))</f>
        <v>0</v>
      </c>
      <c r="K74" s="89">
        <f>+ROUND(+SUM('[1]TRIAL-BALANCE'!AD17:AD17)-SUM('[1]TRIAL-BALANCE'!AC18:AC18)+SUM('[1]TRIAL-BALANCE'!AD20:AD20)-SUM('[1]TRIAL-BALANCE'!AC24:AC24)+SUM('[1]TRIAL-BALANCE'!AD24:AD24)+'[1]TRIAL-BALANCE'!AD26+SUM('[1]TRIAL-BALANCE'!AD28:AD30)+SUM('[1]TRIAL-BALANCE'!AD33:AD34)+SUM('[1]TRIAL-BALANCE'!AD35:AD36)+SUM('[1]TRIAL-BALANCE'!AD39:AD40)+SUM('[1]TRIAL-BALANCE'!AD46:AD47)+SUM('[1]TRIAL-BALANCE'!AD52:AD53)+SUM('[1]TRIAL-BALANCE'!AD58:AD59)+'[1]TRIAL-BALANCE'!AD62+'[1]TRIAL-BALANCE'!AD64+'[1]TRIAL-BALANCE'!AD66+'[1]TRIAL-BALANCE'!AD68-IF('[1]Provisions-2019'!J82=0,+'[1]Provisions-2019'!J42,+ROUND((+SUM('[1]TRIAL-BALANCE'!AC25:AC25)-SUM('[1]TRIAL-BALANCE'!AD25:AD25))*'[1]TRIAL-BALANCE'!AD902,2))-IF('[1]Provisions-2019'!J84=0,+'[1]Provisions-2019'!J46,+ROUND((+'[1]TRIAL-BALANCE'!AC21)*('[1]TRIAL-BALANCE'!AD902),2))-IF('[1]Provisions-2019'!J86=0,+'[1]Provisions-2019'!J50,+ROUND(+('[1]TRIAL-BALANCE'!AC54+'[1]TRIAL-BALANCE'!AC55)*'[1]TRIAL-BALANCE'!AD905,2))-IF('[1]Provisions-2019'!J88=0,+'[1]Provisions-2019'!J54,+ROUND(+('[1]TRIAL-BALANCE'!AC60+'[1]TRIAL-BALANCE'!AC61)*'[1]TRIAL-BALANCE'!AD908,2)-ROUND(+('[1]TRIAL-BALANCE'!AD60+'[1]TRIAL-BALANCE'!AD61)*'[1]TRIAL-BALANCE'!AD908,2)),2)</f>
        <v>0</v>
      </c>
      <c r="L74" s="90"/>
      <c r="M74" s="88">
        <f t="shared" ref="M74:N80" si="4">+ROUND(+D74+G74+J74,2)</f>
        <v>0</v>
      </c>
      <c r="N74" s="94">
        <f t="shared" si="4"/>
        <v>0</v>
      </c>
      <c r="O74" s="11"/>
      <c r="P74" s="115" t="s">
        <v>46</v>
      </c>
      <c r="Q74" s="189" t="str">
        <f>+Q$35</f>
        <v xml:space="preserve">'Intra-Balances' </v>
      </c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x14ac:dyDescent="0.25">
      <c r="A75" s="86" t="s">
        <v>87</v>
      </c>
      <c r="B75" s="179">
        <f t="shared" ref="B75:B82" si="5">1+B74</f>
        <v>522</v>
      </c>
      <c r="C75" s="41"/>
      <c r="D75" s="88">
        <f>+ROUND(+'[1]TRIAL-BALANCE'!T114+'[1]TRIAL-BALANCE'!T116+'[1]TRIAL-BALANCE'!T118+'[1]TRIAL-BALANCE'!T120+'[1]TRIAL-BALANCE'!T122-SUM('[1]TRIAL-BALANCE'!S275:S276)+SUM('[1]TRIAL-BALANCE'!T275:T276)+IF(+AND('[1]Provisions-2019'!E90=0,+'[1]Provisions-2019'!E59&lt;&gt;0),+'[1]Provisions-2019'!E59,0),2)</f>
        <v>446806.12</v>
      </c>
      <c r="E75" s="89">
        <f>+ROUND(+'[1]TRIAL-BALANCE'!P114+'[1]TRIAL-BALANCE'!P116+'[1]TRIAL-BALANCE'!P118+'[1]TRIAL-BALANCE'!P120+'[1]TRIAL-BALANCE'!P122-SUM('[1]TRIAL-BALANCE'!O275:O276)+SUM('[1]TRIAL-BALANCE'!P275:P276)+IF(+AND('[1]Provisions-2019'!D90=0,+'[1]Provisions-2019'!D59&lt;&gt;0),+'[1]Provisions-2019'!D59,0),2)</f>
        <v>365971.76</v>
      </c>
      <c r="F75" s="90"/>
      <c r="G75" s="88">
        <f>+ROUND(+'[1]TRIAL-BALANCE'!AA114+'[1]TRIAL-BALANCE'!AA116+'[1]TRIAL-BALANCE'!AA118+'[1]TRIAL-BALANCE'!AA120+'[1]TRIAL-BALANCE'!AA122-SUM('[1]TRIAL-BALANCE'!Z275:Z276)+SUM('[1]TRIAL-BALANCE'!AA275:AA276)+IF(+AND('[1]Provisions-2019'!H90=0,+'[1]Provisions-2019'!H59&lt;&gt;0),+'[1]Provisions-2019'!H59,0),2)</f>
        <v>568161.91</v>
      </c>
      <c r="H75" s="89">
        <f>+ROUND(+'[1]TRIAL-BALANCE'!W114+'[1]TRIAL-BALANCE'!W116+'[1]TRIAL-BALANCE'!W118+'[1]TRIAL-BALANCE'!W120+'[1]TRIAL-BALANCE'!W122-SUM('[1]TRIAL-BALANCE'!V275:V276)+SUM('[1]TRIAL-BALANCE'!W275:W276)+IF(+AND('[1]Provisions-2019'!G90=0,+'[1]Provisions-2019'!G59&lt;&gt;0),+'[1]Provisions-2019'!G59,0),2)</f>
        <v>116515.98</v>
      </c>
      <c r="I75" s="90"/>
      <c r="J75" s="88">
        <f>+ROUND(+'[1]TRIAL-BALANCE'!AH114+'[1]TRIAL-BALANCE'!AH116+'[1]TRIAL-BALANCE'!AH118+'[1]TRIAL-BALANCE'!AH120+'[1]TRIAL-BALANCE'!AH122-SUM('[1]TRIAL-BALANCE'!AG275:AG276)+SUM('[1]TRIAL-BALANCE'!AH275:AH276)+IF(+AND('[1]Provisions-2019'!K90=0,+'[1]Provisions-2019'!K59&lt;&gt;0),+'[1]Provisions-2019'!K59,0),2)</f>
        <v>0</v>
      </c>
      <c r="K75" s="89">
        <f>+ROUND(+'[1]TRIAL-BALANCE'!AD114+'[1]TRIAL-BALANCE'!AD116+'[1]TRIAL-BALANCE'!AD118+'[1]TRIAL-BALANCE'!AD120+'[1]TRIAL-BALANCE'!AD122-SUM('[1]TRIAL-BALANCE'!AC275:AC276)+SUM('[1]TRIAL-BALANCE'!AD275:AD276)+IF(+AND('[1]Provisions-2019'!J90=0,+'[1]Provisions-2019'!J59&lt;&gt;0),+'[1]Provisions-2019'!J59,0),2)</f>
        <v>0</v>
      </c>
      <c r="L75" s="90"/>
      <c r="M75" s="88">
        <f t="shared" si="4"/>
        <v>1014968.03</v>
      </c>
      <c r="N75" s="89">
        <f t="shared" si="4"/>
        <v>482487.74</v>
      </c>
      <c r="O75" s="11"/>
      <c r="P75" s="117" t="s">
        <v>49</v>
      </c>
      <c r="Q75" s="190" t="str">
        <f>+Q$36</f>
        <v>'Municipal-Bal'</v>
      </c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x14ac:dyDescent="0.25">
      <c r="A76" s="86" t="s">
        <v>88</v>
      </c>
      <c r="B76" s="179">
        <f t="shared" si="5"/>
        <v>523</v>
      </c>
      <c r="C76" s="41"/>
      <c r="D76" s="88">
        <f>+ROUND(+'[1]TRIAL-BALANCE'!T121+'[1]TRIAL-BALANCE'!T125+'[1]TRIAL-BALANCE'!T127+IF(+AND('[1]Provisions-2019'!E90=0,+'[1]Provisions-2019'!E60&lt;&gt;0),+'[1]Provisions-2019'!E60,0),2)</f>
        <v>0</v>
      </c>
      <c r="E76" s="89">
        <f>+ROUND(+'[1]TRIAL-BALANCE'!P121+'[1]TRIAL-BALANCE'!P125+'[1]TRIAL-BALANCE'!P127+IF(+AND('[1]Provisions-2019'!D90=0,+'[1]Provisions-2019'!D60&lt;&gt;0),+'[1]Provisions-2019'!D60,0),2)</f>
        <v>0</v>
      </c>
      <c r="F76" s="90"/>
      <c r="G76" s="88">
        <f>+ROUND(+'[1]TRIAL-BALANCE'!AA121+'[1]TRIAL-BALANCE'!AA125+'[1]TRIAL-BALANCE'!AA127+IF(+AND('[1]Provisions-2019'!H90=0,+'[1]Provisions-2019'!H60&lt;&gt;0),+'[1]Provisions-2019'!H60,0),2)</f>
        <v>0</v>
      </c>
      <c r="H76" s="89">
        <f>+ROUND(+'[1]TRIAL-BALANCE'!W121+'[1]TRIAL-BALANCE'!W125+'[1]TRIAL-BALANCE'!W127+IF(+AND('[1]Provisions-2019'!G90=0,+'[1]Provisions-2019'!G60&lt;&gt;0),+'[1]Provisions-2019'!G60,0),2)</f>
        <v>0</v>
      </c>
      <c r="I76" s="90"/>
      <c r="J76" s="88">
        <f>+ROUND(+'[1]TRIAL-BALANCE'!AH121+'[1]TRIAL-BALANCE'!AH125+'[1]TRIAL-BALANCE'!AH127+IF(+AND('[1]Provisions-2019'!K90=0,+'[1]Provisions-2019'!K60&lt;&gt;0),+'[1]Provisions-2019'!K60,0),2)</f>
        <v>0</v>
      </c>
      <c r="K76" s="89">
        <f>+ROUND(+'[1]TRIAL-BALANCE'!AD121+'[1]TRIAL-BALANCE'!AD125+'[1]TRIAL-BALANCE'!AD127+IF(+AND('[1]Provisions-2019'!J90=0,+'[1]Provisions-2019'!J60&lt;&gt;0),+'[1]Provisions-2019'!J60,0),2)</f>
        <v>0</v>
      </c>
      <c r="L76" s="90"/>
      <c r="M76" s="88">
        <f t="shared" si="4"/>
        <v>0</v>
      </c>
      <c r="N76" s="89">
        <f t="shared" si="4"/>
        <v>0</v>
      </c>
      <c r="O76" s="11"/>
      <c r="P76" s="191" t="s">
        <v>89</v>
      </c>
      <c r="Q76" s="192" t="s">
        <v>90</v>
      </c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x14ac:dyDescent="0.25">
      <c r="A77" s="86" t="s">
        <v>91</v>
      </c>
      <c r="B77" s="179">
        <f t="shared" si="5"/>
        <v>524</v>
      </c>
      <c r="C77" s="41"/>
      <c r="D77" s="88">
        <f>+ROUND(+'[1]TRIAL-BALANCE'!T133+'[1]TRIAL-BALANCE'!T135+'[1]TRIAL-BALANCE'!T139+'[1]TRIAL-BALANCE'!T140+'[1]TRIAL-BALANCE'!T142+'[1]TRIAL-BALANCE'!T143+'[1]TRIAL-BALANCE'!T146-SUM('[1]TRIAL-BALANCE'!S279:S280)+SUM('[1]TRIAL-BALANCE'!T279:T280)+IF(+AND('[1]Provisions-2019'!E90=0,+'[1]Provisions-2019'!E61&lt;&gt;0),+'[1]Provisions-2019'!E61,0),2)</f>
        <v>0</v>
      </c>
      <c r="E77" s="89">
        <f>+ROUND(+'[1]TRIAL-BALANCE'!P133+'[1]TRIAL-BALANCE'!P135+'[1]TRIAL-BALANCE'!P139+'[1]TRIAL-BALANCE'!P140+'[1]TRIAL-BALANCE'!P142+'[1]TRIAL-BALANCE'!P143+'[1]TRIAL-BALANCE'!P146-SUM('[1]TRIAL-BALANCE'!O279:O280)+SUM('[1]TRIAL-BALANCE'!P279:P280)+IF(+AND('[1]Provisions-2019'!D90=0,+'[1]Provisions-2019'!D61&lt;&gt;0),+'[1]Provisions-2019'!D61,0),2)</f>
        <v>0</v>
      </c>
      <c r="F77" s="90"/>
      <c r="G77" s="88">
        <f>+ROUND(+'[1]TRIAL-BALANCE'!AA133+'[1]TRIAL-BALANCE'!AA135+'[1]TRIAL-BALANCE'!AA139+'[1]TRIAL-BALANCE'!AA140+'[1]TRIAL-BALANCE'!AA142+'[1]TRIAL-BALANCE'!AA143+'[1]TRIAL-BALANCE'!AA146-SUM('[1]TRIAL-BALANCE'!Z279:Z280)+IF(+AND('[1]Provisions-2019'!H90=0,+'[1]Provisions-2019'!H61&lt;&gt;0),+'[1]Provisions-2019'!H61,0),2)</f>
        <v>0</v>
      </c>
      <c r="H77" s="89">
        <f>+ROUND(+'[1]TRIAL-BALANCE'!W133+'[1]TRIAL-BALANCE'!W135+'[1]TRIAL-BALANCE'!W139+'[1]TRIAL-BALANCE'!W140+'[1]TRIAL-BALANCE'!W142+'[1]TRIAL-BALANCE'!W143+'[1]TRIAL-BALANCE'!W146-SUM('[1]TRIAL-BALANCE'!V279:V280)+SUM('[1]TRIAL-BALANCE'!W279:W280)+IF(+AND('[1]Provisions-2019'!G90=0,+'[1]Provisions-2019'!G61&lt;&gt;0),+'[1]Provisions-2019'!G61,0),2)</f>
        <v>0</v>
      </c>
      <c r="I77" s="90"/>
      <c r="J77" s="88">
        <f>+ROUND(+'[1]TRIAL-BALANCE'!AH133+'[1]TRIAL-BALANCE'!AH135+'[1]TRIAL-BALANCE'!AH139+'[1]TRIAL-BALANCE'!AH140+'[1]TRIAL-BALANCE'!AH142+'[1]TRIAL-BALANCE'!AH143+'[1]TRIAL-BALANCE'!AH146-SUM('[1]TRIAL-BALANCE'!AG279:AG280)+SUM('[1]TRIAL-BALANCE'!AH279:AH280)+IF(+AND('[1]Provisions-2019'!K90=0,+'[1]Provisions-2019'!K61&lt;&gt;0),+'[1]Provisions-2019'!K61,0),2)</f>
        <v>0</v>
      </c>
      <c r="K77" s="89">
        <f>+ROUND(+'[1]TRIAL-BALANCE'!AD133+'[1]TRIAL-BALANCE'!AD135+'[1]TRIAL-BALANCE'!AD139+'[1]TRIAL-BALANCE'!AD140+'[1]TRIAL-BALANCE'!AD142+'[1]TRIAL-BALANCE'!AD143+'[1]TRIAL-BALANCE'!AD146-SUM('[1]TRIAL-BALANCE'!AC279:AC280)+SUM('[1]TRIAL-BALANCE'!AD279:AD280)+IF(+AND('[1]Provisions-2019'!J90=0,+'[1]Provisions-2019'!J61&lt;&gt;0),+'[1]Provisions-2019'!J61,0),2)</f>
        <v>0</v>
      </c>
      <c r="L77" s="90"/>
      <c r="M77" s="88">
        <f t="shared" si="4"/>
        <v>0</v>
      </c>
      <c r="N77" s="89">
        <f t="shared" si="4"/>
        <v>0</v>
      </c>
      <c r="O77" s="11"/>
      <c r="P77" s="193" t="s">
        <v>92</v>
      </c>
      <c r="Q77" s="194" t="s">
        <v>93</v>
      </c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x14ac:dyDescent="0.25">
      <c r="A78" s="86" t="s">
        <v>94</v>
      </c>
      <c r="B78" s="179">
        <f t="shared" si="5"/>
        <v>525</v>
      </c>
      <c r="C78" s="41"/>
      <c r="D78" s="93">
        <f>+ROUND(+'[1]TRIAL-BALANCE'!T180+'[1]TRIAL-BALANCE'!T181+'[1]TRIAL-BALANCE'!T182+'[1]TRIAL-BALANCE'!T183+'[1]TRIAL-BALANCE'!T187,2)</f>
        <v>91101.92</v>
      </c>
      <c r="E78" s="94">
        <f>+ROUND(+'[1]TRIAL-BALANCE'!P180+'[1]TRIAL-BALANCE'!P181+'[1]TRIAL-BALANCE'!P182+'[1]TRIAL-BALANCE'!P183+'[1]TRIAL-BALANCE'!P187,2)</f>
        <v>91190.88</v>
      </c>
      <c r="F78" s="90"/>
      <c r="G78" s="93">
        <f>+ROUND(+'[1]TRIAL-BALANCE'!AA180+'[1]TRIAL-BALANCE'!AA181+'[1]TRIAL-BALANCE'!AA182+'[1]TRIAL-BALANCE'!AA183+'[1]TRIAL-BALANCE'!AA187,2)</f>
        <v>0</v>
      </c>
      <c r="H78" s="94">
        <f>+ROUND(+'[1]TRIAL-BALANCE'!W180+'[1]TRIAL-BALANCE'!W181+'[1]TRIAL-BALANCE'!W182+'[1]TRIAL-BALANCE'!W183+'[1]TRIAL-BALANCE'!W187,2)</f>
        <v>0</v>
      </c>
      <c r="I78" s="90"/>
      <c r="J78" s="93">
        <f>+ROUND(+'[1]TRIAL-BALANCE'!AH180+'[1]TRIAL-BALANCE'!AH181+'[1]TRIAL-BALANCE'!AH182+'[1]TRIAL-BALANCE'!AH183+'[1]TRIAL-BALANCE'!AH187,2)</f>
        <v>0</v>
      </c>
      <c r="K78" s="94">
        <f>+ROUND(+'[1]TRIAL-BALANCE'!AD180+'[1]TRIAL-BALANCE'!AD181+'[1]TRIAL-BALANCE'!AD182+'[1]TRIAL-BALANCE'!AD183+'[1]TRIAL-BALANCE'!AD187,2)</f>
        <v>0</v>
      </c>
      <c r="L78" s="90"/>
      <c r="M78" s="88">
        <f>+ROUND(+D78+G78+J78,2)-ROUND(P78,2)</f>
        <v>91101.92</v>
      </c>
      <c r="N78" s="89">
        <f>+ROUND(+E78+H78+K78,2)-ROUND(Q78,2)</f>
        <v>91190.88</v>
      </c>
      <c r="O78" s="11"/>
      <c r="P78" s="195">
        <f>+IF(+AND([1]Status!K4="ДА",+ROUND('[1]Municipal-Bal'!K20,0)=1,+ROUND('[1]Municipal-Bal'!S80,2)=+ROUND('[1]Municipal-Bal'!S91,2)),+ROUND(+SUM('[1]Municipal-Bal'!R74:R75),2),0)</f>
        <v>0</v>
      </c>
      <c r="Q78" s="196">
        <f>+IF(+AND([1]Status!K4="ДА",+ROUND('[1]Municipal-Bal'!K20,0)=1,+ROUND('[1]Municipal-Bal'!P80,2)=+ROUND('[1]Municipal-Bal'!P91,2)),+ROUND(+SUM('[1]Municipal-Bal'!O74:O75),2),0)</f>
        <v>0</v>
      </c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x14ac:dyDescent="0.25">
      <c r="A79" s="128" t="s">
        <v>95</v>
      </c>
      <c r="B79" s="179">
        <f t="shared" si="5"/>
        <v>526</v>
      </c>
      <c r="C79" s="41"/>
      <c r="D79" s="88">
        <f>+ROUND(+'[1]TRIAL-BALANCE'!T191+'[1]TRIAL-BALANCE'!T192+'[1]TRIAL-BALANCE'!T193+'[1]TRIAL-BALANCE'!T194,2)</f>
        <v>0</v>
      </c>
      <c r="E79" s="89">
        <f>+ROUND(+'[1]TRIAL-BALANCE'!P191+'[1]TRIAL-BALANCE'!P192+'[1]TRIAL-BALANCE'!P193+'[1]TRIAL-BALANCE'!P194,2)</f>
        <v>0</v>
      </c>
      <c r="F79" s="90"/>
      <c r="G79" s="88">
        <f>+ROUND(+'[1]TRIAL-BALANCE'!AA191+'[1]TRIAL-BALANCE'!AA192+'[1]TRIAL-BALANCE'!AA193+'[1]TRIAL-BALANCE'!AA194,2)</f>
        <v>0</v>
      </c>
      <c r="H79" s="89">
        <f>+ROUND(+'[1]TRIAL-BALANCE'!W191+'[1]TRIAL-BALANCE'!W192+'[1]TRIAL-BALANCE'!W193+'[1]TRIAL-BALANCE'!W194,2)</f>
        <v>0</v>
      </c>
      <c r="I79" s="90"/>
      <c r="J79" s="88">
        <f>+ROUND(+'[1]TRIAL-BALANCE'!AH191+'[1]TRIAL-BALANCE'!AH192+'[1]TRIAL-BALANCE'!AH193+'[1]TRIAL-BALANCE'!AH194,2)</f>
        <v>0</v>
      </c>
      <c r="K79" s="89">
        <f>+ROUND(+'[1]TRIAL-BALANCE'!AD191+'[1]TRIAL-BALANCE'!AD192+'[1]TRIAL-BALANCE'!AD193+'[1]TRIAL-BALANCE'!AD194,2)</f>
        <v>0</v>
      </c>
      <c r="L79" s="90"/>
      <c r="M79" s="88">
        <f t="shared" si="4"/>
        <v>0</v>
      </c>
      <c r="N79" s="89">
        <f t="shared" si="4"/>
        <v>0</v>
      </c>
      <c r="O79" s="11"/>
      <c r="P79" s="197"/>
      <c r="Q79" s="198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x14ac:dyDescent="0.25">
      <c r="A80" s="128" t="s">
        <v>96</v>
      </c>
      <c r="B80" s="179">
        <f t="shared" si="5"/>
        <v>527</v>
      </c>
      <c r="C80" s="41"/>
      <c r="D80" s="88">
        <f>+ROUND(+'[1]TRIAL-BALANCE'!T128+'[1]TRIAL-BALANCE'!T130-SUM('[1]TRIAL-BALANCE'!S277:S278)+SUM('[1]TRIAL-BALANCE'!T277:T278),2)</f>
        <v>636681.29</v>
      </c>
      <c r="E80" s="89">
        <f>+ROUND(+'[1]TRIAL-BALANCE'!P128+'[1]TRIAL-BALANCE'!P130-SUM('[1]TRIAL-BALANCE'!O277:O278)+SUM('[1]TRIAL-BALANCE'!P277:P278),2)</f>
        <v>519030.73</v>
      </c>
      <c r="F80" s="90"/>
      <c r="G80" s="88">
        <f>+ROUND(+'[1]TRIAL-BALANCE'!AA128+'[1]TRIAL-BALANCE'!AA130-SUM('[1]TRIAL-BALANCE'!Z277:Z278)+SUM('[1]TRIAL-BALANCE'!AA277:AA278),2)</f>
        <v>381924.05</v>
      </c>
      <c r="H80" s="89">
        <f>+ROUND(+'[1]TRIAL-BALANCE'!W128+'[1]TRIAL-BALANCE'!W130-SUM('[1]TRIAL-BALANCE'!V277:V278)+SUM('[1]TRIAL-BALANCE'!W277:W278),2)</f>
        <v>542512.35</v>
      </c>
      <c r="I80" s="90"/>
      <c r="J80" s="88">
        <f>+ROUND(+'[1]TRIAL-BALANCE'!AH128+'[1]TRIAL-BALANCE'!AH130-SUM('[1]TRIAL-BALANCE'!AG277:AG278)+SUM('[1]TRIAL-BALANCE'!AH277:AH278),2)</f>
        <v>0</v>
      </c>
      <c r="K80" s="89">
        <f>+ROUND(+'[1]TRIAL-BALANCE'!AD128+'[1]TRIAL-BALANCE'!AD130-SUM('[1]TRIAL-BALANCE'!AC277:AC278)+SUM('[1]TRIAL-BALANCE'!AD277:AD278),2)</f>
        <v>0</v>
      </c>
      <c r="L80" s="90"/>
      <c r="M80" s="88">
        <f t="shared" si="4"/>
        <v>1018605.34</v>
      </c>
      <c r="N80" s="89">
        <f t="shared" si="4"/>
        <v>1061543.08</v>
      </c>
      <c r="O80" s="11"/>
      <c r="P80" s="197"/>
      <c r="Q80" s="198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x14ac:dyDescent="0.25">
      <c r="A81" s="128" t="s">
        <v>97</v>
      </c>
      <c r="B81" s="179">
        <f t="shared" si="5"/>
        <v>528</v>
      </c>
      <c r="C81" s="41"/>
      <c r="D81" s="88">
        <f>+ROUND(+SUM('[1]TRIAL-BALANCE'!T200:T207),2)</f>
        <v>0</v>
      </c>
      <c r="E81" s="89">
        <f>+ROUND(+SUM('[1]TRIAL-BALANCE'!P200:P207),2)</f>
        <v>0</v>
      </c>
      <c r="F81" s="90"/>
      <c r="G81" s="88">
        <f>+ROUND(+SUM('[1]TRIAL-BALANCE'!AA200:AA207),2)</f>
        <v>0</v>
      </c>
      <c r="H81" s="89">
        <f>+ROUND(+SUM('[1]TRIAL-BALANCE'!W200:W207),2)</f>
        <v>0</v>
      </c>
      <c r="I81" s="90"/>
      <c r="J81" s="88">
        <f>+ROUND(+SUM('[1]TRIAL-BALANCE'!AH200:AH207),2)</f>
        <v>0</v>
      </c>
      <c r="K81" s="89">
        <f>+ROUND(+SUM('[1]TRIAL-BALANCE'!AD200:AD207),2)</f>
        <v>0</v>
      </c>
      <c r="L81" s="90"/>
      <c r="M81" s="88">
        <f>+ROUND(+D81+G81+J81,2)-ROUND(P81,2)</f>
        <v>0</v>
      </c>
      <c r="N81" s="89">
        <f>+ROUND(+E81+H81+K81,2)-ROUND(Q81,2)</f>
        <v>0</v>
      </c>
      <c r="O81" s="11"/>
      <c r="P81" s="199">
        <f>+IF(+AND([1]Status!K4="ДА",+ROUND('[1]Intra-Balances'!S34,2)=0,+ROUND('[1]Intra-Balances'!S51,2)=ROUND('[1]Intra-Balances'!S53,2)),+ROUND('[1]Intra-Balances'!S53,2),0)</f>
        <v>0</v>
      </c>
      <c r="Q81" s="200">
        <f>+IF(+AND([1]Status!K4="ДА",+ROUND('[1]Intra-Balances'!P34,2)=0,+ROUND('[1]Intra-Balances'!P51,2)=ROUND('[1]Intra-Balances'!P53,2)),+ROUND('[1]Intra-Balances'!P53,2),0)</f>
        <v>0</v>
      </c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x14ac:dyDescent="0.25">
      <c r="A82" s="95" t="s">
        <v>98</v>
      </c>
      <c r="B82" s="180">
        <f t="shared" si="5"/>
        <v>529</v>
      </c>
      <c r="C82" s="41"/>
      <c r="D82" s="99">
        <f>+ROUND(+SUM('[1]TRIAL-BALANCE'!T150:T150)+'[1]TRIAL-BALANCE'!T160+SUM('[1]TRIAL-BALANCE'!T173:T179)+SUM('[1]TRIAL-BALANCE'!T184:T186)+SUM('[1]TRIAL-BALANCE'!T190:T190)+SUM('[1]TRIAL-BALANCE'!T195:T195)+SUM('[1]TRIAL-BALANCE'!T197:T199)+SUM('[1]TRIAL-BALANCE'!T208:T218)+'[1]TRIAL-BALANCE'!T220+'[1]TRIAL-BALANCE'!T222+'[1]TRIAL-BALANCE'!T224+SUM('[1]TRIAL-BALANCE'!T225:T228)+'[1]TRIAL-BALANCE'!T235+SUM('[1]TRIAL-BALANCE'!T237:T238)+SUM('[1]TRIAL-BALANCE'!T241:T244)+SUM('[1]TRIAL-BALANCE'!T257:T260)-SUM('[1]TRIAL-BALANCE'!S274:S274)+SUM('[1]TRIAL-BALANCE'!S274:S274)+SUM('[1]TRIAL-BALANCE'!T274:T274)-SUM('[1]TRIAL-BALANCE'!T274:T274)-SUM('[1]TRIAL-BALANCE'!S281:S282)+SUM('[1]TRIAL-BALANCE'!T281:T282)+SUM('[1]TRIAL-BALANCE'!T336:T337)+'[1]TRIAL-BALANCE'!T911-IF('[1]Provisions-2019'!E88=0,+'[1]Provisions-2019'!E55,0)+IF(+AND('[1]Provisions-2019'!E90=0,+'[1]Provisions-2019'!E66&lt;&gt;0),+'[1]Provisions-2019'!E66,0),2)</f>
        <v>40032239.039999999</v>
      </c>
      <c r="E82" s="100">
        <f>+ROUND(+SUM('[1]TRIAL-BALANCE'!P150:P150)+'[1]TRIAL-BALANCE'!P160+SUM('[1]TRIAL-BALANCE'!P173:P179)+SUM('[1]TRIAL-BALANCE'!P184:P186)+SUM('[1]TRIAL-BALANCE'!P190:P190)+SUM('[1]TRIAL-BALANCE'!P195:P195)+SUM('[1]TRIAL-BALANCE'!P197:P199)+SUM('[1]TRIAL-BALANCE'!P208:P218)+'[1]TRIAL-BALANCE'!P220+'[1]TRIAL-BALANCE'!P222+'[1]TRIAL-BALANCE'!P224+SUM('[1]TRIAL-BALANCE'!P225:P228)+'[1]TRIAL-BALANCE'!P235+SUM('[1]TRIAL-BALANCE'!P237:P238)+SUM('[1]TRIAL-BALANCE'!P241:P244)+SUM('[1]TRIAL-BALANCE'!P257:P260)-SUM('[1]TRIAL-BALANCE'!O274:O274)+SUM('[1]TRIAL-BALANCE'!O274:O274)+SUM('[1]TRIAL-BALANCE'!P274:P274)-SUM('[1]TRIAL-BALANCE'!P274:P274)-SUM('[1]TRIAL-BALANCE'!O281:O282)+SUM('[1]TRIAL-BALANCE'!P281:P282)+SUM('[1]TRIAL-BALANCE'!P336:P337)+'[1]TRIAL-BALANCE'!P911-IF('[1]Provisions-2019'!D88=0,+'[1]Provisions-2019'!D55,0)+IF(+AND('[1]Provisions-2019'!D90=0,+'[1]Provisions-2019'!D66&lt;&gt;0),+'[1]Provisions-2019'!D66,0),2)</f>
        <v>35802624.780000001</v>
      </c>
      <c r="F82" s="90"/>
      <c r="G82" s="99">
        <f>+ROUND(+SUM('[1]TRIAL-BALANCE'!AA150:AA150)+'[1]TRIAL-BALANCE'!AA160+SUM('[1]TRIAL-BALANCE'!AA173:AA179)+SUM('[1]TRIAL-BALANCE'!AA184:AA186)+SUM('[1]TRIAL-BALANCE'!AA190:AA190)+SUM('[1]TRIAL-BALANCE'!AA195:AA195)+SUM('[1]TRIAL-BALANCE'!AA197:AA199)+SUM('[1]TRIAL-BALANCE'!AA208:AA218)+'[1]TRIAL-BALANCE'!AA220+'[1]TRIAL-BALANCE'!AA222+'[1]TRIAL-BALANCE'!AA224+SUM('[1]TRIAL-BALANCE'!AA225:AA228)+'[1]TRIAL-BALANCE'!AA235+SUM('[1]TRIAL-BALANCE'!AA237:AA238)+SUM('[1]TRIAL-BALANCE'!AA241:AA244)+SUM('[1]TRIAL-BALANCE'!AA257:AA260)-SUM('[1]TRIAL-BALANCE'!Z274:Z274)+SUM('[1]TRIAL-BALANCE'!Z274:Z274)+SUM('[1]TRIAL-BALANCE'!AA274:AA274)-SUM('[1]TRIAL-BALANCE'!AA274:AA274)-SUM('[1]TRIAL-BALANCE'!Z281:Z282)+SUM('[1]TRIAL-BALANCE'!AA281:AA282)+SUM('[1]TRIAL-BALANCE'!AA336:AA337)+'[1]TRIAL-BALANCE'!AA911-IF('[1]Provisions-2019'!H88=0,+'[1]Provisions-2019'!H55,0)+IF(+AND('[1]Provisions-2019'!H90=0,+'[1]Provisions-2019'!H66&lt;&gt;0),+'[1]Provisions-2019'!H66,0),2)</f>
        <v>20383.04</v>
      </c>
      <c r="H82" s="100">
        <f>+ROUND(+SUM('[1]TRIAL-BALANCE'!W150:W150)+'[1]TRIAL-BALANCE'!W160+SUM('[1]TRIAL-BALANCE'!W173:W179)+SUM('[1]TRIAL-BALANCE'!W184:W186)+SUM('[1]TRIAL-BALANCE'!W190:W190)+SUM('[1]TRIAL-BALANCE'!W195:W195)+SUM('[1]TRIAL-BALANCE'!W197:W199)+SUM('[1]TRIAL-BALANCE'!W208:W218)+'[1]TRIAL-BALANCE'!W220+'[1]TRIAL-BALANCE'!W222+'[1]TRIAL-BALANCE'!W224+SUM('[1]TRIAL-BALANCE'!W225:W228)+'[1]TRIAL-BALANCE'!W235+SUM('[1]TRIAL-BALANCE'!W237:W238)+SUM('[1]TRIAL-BALANCE'!W241:W244)+SUM('[1]TRIAL-BALANCE'!W257:W260)-SUM('[1]TRIAL-BALANCE'!V274:V274)+SUM('[1]TRIAL-BALANCE'!V274:V274)+SUM('[1]TRIAL-BALANCE'!W274:W274)-SUM('[1]TRIAL-BALANCE'!W274:W274)-SUM('[1]TRIAL-BALANCE'!V281:V282)+SUM('[1]TRIAL-BALANCE'!W281:W282)+SUM('[1]TRIAL-BALANCE'!W336:W337)+'[1]TRIAL-BALANCE'!W911-IF('[1]Provisions-2019'!G88=0,+'[1]Provisions-2019'!G55,0)+IF(+AND('[1]Provisions-2019'!G90=0,+'[1]Provisions-2019'!G66&lt;&gt;0),+'[1]Provisions-2019'!G66,0),2)</f>
        <v>23170.78</v>
      </c>
      <c r="I82" s="90"/>
      <c r="J82" s="99">
        <f>+ROUND(+SUM('[1]TRIAL-BALANCE'!AH150:AH150)+'[1]TRIAL-BALANCE'!AH160+SUM('[1]TRIAL-BALANCE'!AH173:AH179)+SUM('[1]TRIAL-BALANCE'!AH184:AH186)+SUM('[1]TRIAL-BALANCE'!AH190:AH190)+SUM('[1]TRIAL-BALANCE'!AH195:AH195)+SUM('[1]TRIAL-BALANCE'!AH197:AH199)+SUM('[1]TRIAL-BALANCE'!AH208:AH218)+'[1]TRIAL-BALANCE'!AH220+'[1]TRIAL-BALANCE'!AH222+'[1]TRIAL-BALANCE'!AH224+SUM('[1]TRIAL-BALANCE'!AH225:AH228)+'[1]TRIAL-BALANCE'!AH235+SUM('[1]TRIAL-BALANCE'!AH237:AH238)+SUM('[1]TRIAL-BALANCE'!AH241:AH244)+SUM('[1]TRIAL-BALANCE'!AH257:AH260)-SUM('[1]TRIAL-BALANCE'!AG274:AG274)+SUM('[1]TRIAL-BALANCE'!AG274:AG274)+SUM('[1]TRIAL-BALANCE'!AH274:AH274)-SUM('[1]TRIAL-BALANCE'!AH274:AH274)-SUM('[1]TRIAL-BALANCE'!AG281:AG282)+SUM('[1]TRIAL-BALANCE'!AH281:AH282)+SUM('[1]TRIAL-BALANCE'!AH336:AH337)+'[1]TRIAL-BALANCE'!AH911-IF('[1]Provisions-2019'!K88=0,+'[1]Provisions-2019'!K55,0)+IF(+AND('[1]Provisions-2019'!K90=0,+'[1]Provisions-2019'!K66&lt;&gt;0),+'[1]Provisions-2019'!K66,0),2)</f>
        <v>272744417.74000001</v>
      </c>
      <c r="K82" s="100">
        <f>+ROUND(+SUM('[1]TRIAL-BALANCE'!AD150:AD150)+'[1]TRIAL-BALANCE'!AD160+SUM('[1]TRIAL-BALANCE'!AD173:AD179)+SUM('[1]TRIAL-BALANCE'!AD184:AD186)+SUM('[1]TRIAL-BALANCE'!AD190:AD190)+SUM('[1]TRIAL-BALANCE'!AD195:AD195)+SUM('[1]TRIAL-BALANCE'!AD197:AD199)+SUM('[1]TRIAL-BALANCE'!AD208:AD218)+'[1]TRIAL-BALANCE'!AD220+'[1]TRIAL-BALANCE'!AD222+'[1]TRIAL-BALANCE'!AD224+SUM('[1]TRIAL-BALANCE'!AD225:AD228)+'[1]TRIAL-BALANCE'!AD235+SUM('[1]TRIAL-BALANCE'!AD237:AD238)+SUM('[1]TRIAL-BALANCE'!AD241:AD244)+SUM('[1]TRIAL-BALANCE'!AD257:AD260)-SUM('[1]TRIAL-BALANCE'!AC274:AC274)+SUM('[1]TRIAL-BALANCE'!AC274:AC274)+SUM('[1]TRIAL-BALANCE'!AD274:AD274)-SUM('[1]TRIAL-BALANCE'!AD274:AD274)-SUM('[1]TRIAL-BALANCE'!AC281:AC282)+SUM('[1]TRIAL-BALANCE'!AD281:AD282)+SUM('[1]TRIAL-BALANCE'!AD336:AD337)+'[1]TRIAL-BALANCE'!AD911-IF('[1]Provisions-2019'!J88=0,+'[1]Provisions-2019'!J55,0)+IF(+AND('[1]Provisions-2019'!J90=0,+'[1]Provisions-2019'!J66&lt;&gt;0),+'[1]Provisions-2019'!J66,0),2)</f>
        <v>233587501.38</v>
      </c>
      <c r="L82" s="90"/>
      <c r="M82" s="99">
        <f>+ROUND(+D82+G82+J82,2)-ROUND(P82,2)</f>
        <v>312797039.81999999</v>
      </c>
      <c r="N82" s="100">
        <f>+ROUND(+E82+H82+K82,2)-ROUND(Q82,2)</f>
        <v>269413296.94</v>
      </c>
      <c r="O82" s="11"/>
      <c r="P82" s="129">
        <f>+IF(+AND([1]Status!K4="ДА",+ROUND('[1]Intra-Balances'!S34,2)=0,+ROUND('[1]Intra-Balances'!S55,2)=ROUND('[1]Intra-Balances'!S57,2)),+ROUND('[1]Intra-Balances'!S57,2),0)+IF(+AND([1]Status!K4="ДА",+ROUND('[1]Municipal-Bal'!K20,0)=1,+ROUND('[1]Municipal-Bal'!S80,2)=+ROUND('[1]Municipal-Bal'!S91,2)),+ROUND(+SUM('[1]Municipal-Bal'!R77:R78),2),0)</f>
        <v>0</v>
      </c>
      <c r="Q82" s="130">
        <f>+IF(+AND([1]Status!K4="ДА",+ROUND('[1]Intra-Balances'!P34,2)=0,+ROUND('[1]Intra-Balances'!P55,2)=ROUND('[1]Intra-Balances'!P57,2)),+ROUND('[1]Intra-Balances'!P57,2),0)+IF(+AND([1]Status!K4="ДА",+ROUND('[1]Municipal-Bal'!K20,0)=1,+ROUND('[1]Municipal-Bal'!P80,2)=+ROUND('[1]Municipal-Bal'!P91,2)),+ROUND(+SUM('[1]Municipal-Bal'!O77:O78),2),0)</f>
        <v>0</v>
      </c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x14ac:dyDescent="0.25">
      <c r="A83" s="101" t="s">
        <v>54</v>
      </c>
      <c r="B83" s="201">
        <v>520</v>
      </c>
      <c r="C83" s="41"/>
      <c r="D83" s="202">
        <f>+ROUND(SUM(D74:D82),2)</f>
        <v>41206828.369999997</v>
      </c>
      <c r="E83" s="203">
        <f>+ROUND(SUM(E74:E82),2)</f>
        <v>36778818.149999999</v>
      </c>
      <c r="F83" s="90"/>
      <c r="G83" s="202">
        <f>+ROUND(SUM(G74:G82),2)</f>
        <v>970469</v>
      </c>
      <c r="H83" s="203">
        <f>+ROUND(SUM(H74:H82),2)</f>
        <v>682199.11</v>
      </c>
      <c r="I83" s="90"/>
      <c r="J83" s="202">
        <f>+ROUND(SUM(J74:J82),2)</f>
        <v>272744417.74000001</v>
      </c>
      <c r="K83" s="203">
        <f>+ROUND(SUM(K74:K82),2)</f>
        <v>233587501.38</v>
      </c>
      <c r="L83" s="90"/>
      <c r="M83" s="202">
        <f>+ROUND(SUM(M74:M82),2)</f>
        <v>314921715.11000001</v>
      </c>
      <c r="N83" s="203">
        <f>+ROUND(SUM(N74:N82),2)</f>
        <v>271048518.63999999</v>
      </c>
      <c r="O83" s="11"/>
      <c r="P83" s="204">
        <f>+ROUND(+SUM(P78:P82),2)</f>
        <v>0</v>
      </c>
      <c r="Q83" s="205">
        <f>+ROUND(+SUM(Q78:Q82),2)</f>
        <v>0</v>
      </c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x14ac:dyDescent="0.25">
      <c r="A84" s="137" t="s">
        <v>99</v>
      </c>
      <c r="B84" s="188"/>
      <c r="C84" s="41"/>
      <c r="D84" s="84" t="str">
        <f>+IF(+OR(D85&lt;0,D86&lt;0),"НЕРАВНЕНИЕ !"," ")</f>
        <v xml:space="preserve"> </v>
      </c>
      <c r="E84" s="85" t="str">
        <f>+IF(+OR(E85&lt;0,E86&lt;0),"НЕРАВНЕНИЕ !"," ")</f>
        <v xml:space="preserve"> </v>
      </c>
      <c r="F84" s="90"/>
      <c r="G84" s="84" t="str">
        <f>+IF(+OR(G85&lt;0,G86&lt;0),"НЕРАВНЕНИЕ !"," ")</f>
        <v xml:space="preserve"> </v>
      </c>
      <c r="H84" s="85" t="str">
        <f>+IF(+OR(H85&lt;0,H86&lt;0),"НЕРАВНЕНИЕ !"," ")</f>
        <v xml:space="preserve"> </v>
      </c>
      <c r="I84" s="90"/>
      <c r="J84" s="84" t="str">
        <f>+IF(+OR(J85&lt;0,J86&lt;0),"НЕРАВНЕНИЕ !"," ")</f>
        <v xml:space="preserve"> </v>
      </c>
      <c r="K84" s="85" t="str">
        <f>+IF(+OR(K85&lt;0,K86&lt;0),"НЕРАВНЕНИЕ !"," ")</f>
        <v xml:space="preserve"> </v>
      </c>
      <c r="L84" s="90"/>
      <c r="M84" s="84" t="str">
        <f>+IF(+OR(M85&lt;0,M86&lt;0),"НЕРАВНЕНИЕ !"," ")</f>
        <v xml:space="preserve"> </v>
      </c>
      <c r="N84" s="85" t="str">
        <f>+IF(+OR(N85&lt;0,N86&lt;0),"НЕРАВНЕНИЕ !"," ")</f>
        <v xml:space="preserve"> </v>
      </c>
      <c r="O84" s="11"/>
      <c r="P84" s="129" t="s">
        <v>65</v>
      </c>
      <c r="Q84" s="130" t="s">
        <v>66</v>
      </c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x14ac:dyDescent="0.25">
      <c r="A85" s="128" t="s">
        <v>100</v>
      </c>
      <c r="B85" s="179">
        <v>531</v>
      </c>
      <c r="C85" s="41"/>
      <c r="D85" s="88">
        <f>+ROUND(+'[1]TRIAL-BALANCE'!T132+'[1]TRIAL-BALANCE'!T266,2)</f>
        <v>2500217.96</v>
      </c>
      <c r="E85" s="89">
        <f>+ROUND(+'[1]TRIAL-BALANCE'!P132+'[1]TRIAL-BALANCE'!P266,2)</f>
        <v>2074875.27</v>
      </c>
      <c r="F85" s="90"/>
      <c r="G85" s="88">
        <f>+ROUND(+'[1]TRIAL-BALANCE'!AA132+'[1]TRIAL-BALANCE'!AA266,2)</f>
        <v>0</v>
      </c>
      <c r="H85" s="89">
        <f>+ROUND(+'[1]TRIAL-BALANCE'!W132+'[1]TRIAL-BALANCE'!W266,2)</f>
        <v>0</v>
      </c>
      <c r="I85" s="90"/>
      <c r="J85" s="88">
        <f>+ROUND(+'[1]TRIAL-BALANCE'!AH132+'[1]TRIAL-BALANCE'!AH266,2)</f>
        <v>0</v>
      </c>
      <c r="K85" s="89">
        <f>+ROUND(+'[1]TRIAL-BALANCE'!AD132+'[1]TRIAL-BALANCE'!AD266,2)</f>
        <v>0</v>
      </c>
      <c r="L85" s="90"/>
      <c r="M85" s="88">
        <f>+ROUND(+D85+G85+J85,2)</f>
        <v>2500217.96</v>
      </c>
      <c r="N85" s="89">
        <f>+ROUND(+E85+H85+K85,2)</f>
        <v>2074875.27</v>
      </c>
      <c r="O85" s="11"/>
      <c r="P85" s="133" t="str">
        <f>+IF(+'[1]Intra-Balances'!S2="O K","O K","ГРЕШКА - превишава КТ с/до")</f>
        <v>O K</v>
      </c>
      <c r="Q85" s="133" t="str">
        <f>+IF(+'[1]Intra-Balances'!P2="O K","O K","ГРЕШКА - превишава КТ с/до")</f>
        <v>O K</v>
      </c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x14ac:dyDescent="0.25">
      <c r="A86" s="206" t="s">
        <v>101</v>
      </c>
      <c r="B86" s="180">
        <v>532</v>
      </c>
      <c r="C86" s="41"/>
      <c r="D86" s="99">
        <f>+ROUND(+SUM('[1]TRIAL-BALANCE'!T267:T270)+'[1]TRIAL-BALANCE'!T284,2)</f>
        <v>26189.26</v>
      </c>
      <c r="E86" s="100">
        <f>+ROUND(+SUM('[1]TRIAL-BALANCE'!P267:P270)+'[1]TRIAL-BALANCE'!P284,2)</f>
        <v>26189.26</v>
      </c>
      <c r="F86" s="90"/>
      <c r="G86" s="99">
        <f>+ROUND(+SUM('[1]TRIAL-BALANCE'!AA267:AA270)+'[1]TRIAL-BALANCE'!AA284,2)</f>
        <v>91874.32</v>
      </c>
      <c r="H86" s="100">
        <f>+ROUND(+SUM('[1]TRIAL-BALANCE'!W267:W270)+'[1]TRIAL-BALANCE'!W284,2)</f>
        <v>402343.77</v>
      </c>
      <c r="I86" s="90"/>
      <c r="J86" s="99">
        <f>+ROUND(+SUM('[1]TRIAL-BALANCE'!AH267:AH270)+'[1]TRIAL-BALANCE'!AH284,2)</f>
        <v>0</v>
      </c>
      <c r="K86" s="100">
        <f>+ROUND(+SUM('[1]TRIAL-BALANCE'!AD267:AD270)+'[1]TRIAL-BALANCE'!AD284,2)</f>
        <v>0</v>
      </c>
      <c r="L86" s="90"/>
      <c r="M86" s="99">
        <f>+ROUND(+D86+G86+J86,2)</f>
        <v>118063.58</v>
      </c>
      <c r="N86" s="100">
        <f>+ROUND(+E86+H86+K86,2)</f>
        <v>428533.03</v>
      </c>
      <c r="O86" s="11"/>
      <c r="P86" s="134" t="str">
        <f>+IF(+AND([1]Status!K4="ДА",+ROUND('[1]Intra-Balances'!S55,2)-ROUND('[1]Intra-Balances'!S57,2)&lt;&gt;0),"сумите за елиминиране в 'Intra-Balances' не са равни!","O K")</f>
        <v>O K</v>
      </c>
      <c r="Q86" s="134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x14ac:dyDescent="0.25">
      <c r="A87" s="101" t="s">
        <v>37</v>
      </c>
      <c r="B87" s="186">
        <v>530</v>
      </c>
      <c r="C87" s="41"/>
      <c r="D87" s="103">
        <f>+ROUND(+D85+D86,2)</f>
        <v>2526407.2200000002</v>
      </c>
      <c r="E87" s="104">
        <f>+ROUND(+E85+E86,2)</f>
        <v>2101064.5299999998</v>
      </c>
      <c r="F87" s="90"/>
      <c r="G87" s="103">
        <f>+ROUND(+G85+G86,2)</f>
        <v>91874.32</v>
      </c>
      <c r="H87" s="104">
        <f>+ROUND(+H85+H86,2)</f>
        <v>402343.77</v>
      </c>
      <c r="I87" s="90"/>
      <c r="J87" s="103">
        <f>+ROUND(+J85+J86,2)</f>
        <v>0</v>
      </c>
      <c r="K87" s="104">
        <f>+ROUND(+K85+K86,2)</f>
        <v>0</v>
      </c>
      <c r="L87" s="90"/>
      <c r="M87" s="103">
        <f>+ROUND(+M85+M86,2)</f>
        <v>2618281.54</v>
      </c>
      <c r="N87" s="104">
        <f>+ROUND(+N85+N86,2)</f>
        <v>2503408.2999999998</v>
      </c>
      <c r="O87" s="11"/>
      <c r="P87" s="135" t="str">
        <f>+IF(+AND([1]Status!K4="ДА",+ROUND('[1]Intra-Balances'!P55,2)-ROUND('[1]Intra-Balances'!P57,2)&lt;&gt;0),"сумите за елиминиране в 'Intra-Balances' не са равни!","O K")</f>
        <v>O K</v>
      </c>
      <c r="Q87" s="135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5.25" customHeight="1" x14ac:dyDescent="0.25">
      <c r="A88" s="82"/>
      <c r="B88" s="188"/>
      <c r="C88" s="41"/>
      <c r="D88" s="105"/>
      <c r="E88" s="106"/>
      <c r="F88" s="90"/>
      <c r="G88" s="105"/>
      <c r="H88" s="106"/>
      <c r="I88" s="90"/>
      <c r="J88" s="105"/>
      <c r="K88" s="106"/>
      <c r="L88" s="90"/>
      <c r="M88" s="105"/>
      <c r="N88" s="106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9.5" thickBot="1" x14ac:dyDescent="0.35">
      <c r="A89" s="181" t="s">
        <v>102</v>
      </c>
      <c r="B89" s="182">
        <v>500</v>
      </c>
      <c r="C89" s="41"/>
      <c r="D89" s="109">
        <f>+ROUND(+D72+D83+D87,2)</f>
        <v>50328251.479999997</v>
      </c>
      <c r="E89" s="110">
        <f>+ROUND(+E72+E83+E87,2)</f>
        <v>46074445.460000001</v>
      </c>
      <c r="F89" s="90"/>
      <c r="G89" s="207">
        <f>+ROUND(+G72+G83+G87,2)</f>
        <v>1062343.32</v>
      </c>
      <c r="H89" s="208">
        <f>+ROUND(+H72+H83+H87,2)</f>
        <v>1084542.8799999999</v>
      </c>
      <c r="I89" s="90"/>
      <c r="J89" s="109">
        <f>+ROUND(+J72+J83+J87,2)</f>
        <v>272744417.74000001</v>
      </c>
      <c r="K89" s="110">
        <f>+ROUND(+K72+K83+K87,2)</f>
        <v>233587501.38</v>
      </c>
      <c r="L89" s="90"/>
      <c r="M89" s="109">
        <f>+ROUND(+M72+M83+M87,2)</f>
        <v>324135012.54000002</v>
      </c>
      <c r="N89" s="208">
        <f>+ROUND(+N72+N83+N87,2)</f>
        <v>280746489.72000003</v>
      </c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6" customHeight="1" x14ac:dyDescent="0.25">
      <c r="A90" s="82"/>
      <c r="B90" s="188"/>
      <c r="C90" s="41"/>
      <c r="D90" s="105"/>
      <c r="E90" s="106"/>
      <c r="F90" s="90"/>
      <c r="G90" s="105"/>
      <c r="H90" s="106"/>
      <c r="I90" s="90"/>
      <c r="J90" s="105"/>
      <c r="K90" s="106"/>
      <c r="L90" s="90"/>
      <c r="M90" s="105"/>
      <c r="N90" s="106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9.5" customHeight="1" thickBot="1" x14ac:dyDescent="0.35">
      <c r="A91" s="209" t="s">
        <v>103</v>
      </c>
      <c r="B91" s="210">
        <v>600</v>
      </c>
      <c r="C91" s="41"/>
      <c r="D91" s="211">
        <f>ROUND(+D66+D89,2)</f>
        <v>173094043.43000001</v>
      </c>
      <c r="E91" s="212">
        <f>ROUND(+E66+E89,2)</f>
        <v>180588738.86000001</v>
      </c>
      <c r="F91" s="90"/>
      <c r="G91" s="211">
        <f>ROUND(+G66+G89,2)</f>
        <v>48416614.509999998</v>
      </c>
      <c r="H91" s="212">
        <f>ROUND(+H66+H89,2)</f>
        <v>43263608.060000002</v>
      </c>
      <c r="I91" s="90"/>
      <c r="J91" s="211">
        <f>ROUND(+J66+J89,2)</f>
        <v>346629290.08999997</v>
      </c>
      <c r="K91" s="212">
        <f>ROUND(+K66+K89,2)</f>
        <v>308285787.24000001</v>
      </c>
      <c r="L91" s="90"/>
      <c r="M91" s="211">
        <f>ROUND(+M66+M89,2)</f>
        <v>568139948.02999997</v>
      </c>
      <c r="N91" s="212">
        <f>ROUND(+N66+N89,2)</f>
        <v>532138134.16000003</v>
      </c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1" customHeight="1" thickTop="1" thickBot="1" x14ac:dyDescent="0.3">
      <c r="A92" s="213" t="s">
        <v>104</v>
      </c>
      <c r="B92" s="214">
        <v>650</v>
      </c>
      <c r="C92" s="41"/>
      <c r="D92" s="145">
        <f>+ROUND(+SUM('[1]TRIAL-BALANCE'!T835:T836)+'[1]TRIAL-BALANCE'!T842+'[1]TRIAL-BALANCE'!T843+'[1]TRIAL-BALANCE'!T844+'[1]TRIAL-BALANCE'!T845+'[1]TRIAL-BALANCE'!T847+'[1]TRIAL-BALANCE'!T848+'[1]TRIAL-BALANCE'!T885+'[1]TRIAL-BALANCE'!T886-'[1]TRIAL-BALANCE'!T886,2)</f>
        <v>8071763.4299999997</v>
      </c>
      <c r="E92" s="146">
        <f>+ROUND(+SUM('[1]TRIAL-BALANCE'!P835:P836)+'[1]TRIAL-BALANCE'!P842+'[1]TRIAL-BALANCE'!P843+'[1]TRIAL-BALANCE'!P844+'[1]TRIAL-BALANCE'!P845+'[1]TRIAL-BALANCE'!P847+'[1]TRIAL-BALANCE'!P848+'[1]TRIAL-BALANCE'!P885+'[1]TRIAL-BALANCE'!P886-'[1]TRIAL-BALANCE'!P886,2)</f>
        <v>7123861.6500000004</v>
      </c>
      <c r="F92" s="90"/>
      <c r="G92" s="145">
        <f>+ROUND(+SUM('[1]TRIAL-BALANCE'!AA835:AA836)+'[1]TRIAL-BALANCE'!AA842+'[1]TRIAL-BALANCE'!AA843+'[1]TRIAL-BALANCE'!AA844+'[1]TRIAL-BALANCE'!AA845+'[1]TRIAL-BALANCE'!AA847+'[1]TRIAL-BALANCE'!AA848+'[1]TRIAL-BALANCE'!AA885+'[1]TRIAL-BALANCE'!AA886-'[1]TRIAL-BALANCE'!AA886,2)</f>
        <v>66175840.090000004</v>
      </c>
      <c r="H92" s="146">
        <f>+ROUND(+SUM('[1]TRIAL-BALANCE'!W835:W836)+'[1]TRIAL-BALANCE'!W842+'[1]TRIAL-BALANCE'!W843+'[1]TRIAL-BALANCE'!W844+'[1]TRIAL-BALANCE'!W845+'[1]TRIAL-BALANCE'!W847+'[1]TRIAL-BALANCE'!W848+'[1]TRIAL-BALANCE'!W885+'[1]TRIAL-BALANCE'!W886-'[1]TRIAL-BALANCE'!W886,2)</f>
        <v>40636105.850000001</v>
      </c>
      <c r="I92" s="90"/>
      <c r="J92" s="145">
        <f>+ROUND(+SUM('[1]TRIAL-BALANCE'!AH835:AH836)+'[1]TRIAL-BALANCE'!AH842+'[1]TRIAL-BALANCE'!AH843+'[1]TRIAL-BALANCE'!AH844+'[1]TRIAL-BALANCE'!AH845+'[1]TRIAL-BALANCE'!AH847+'[1]TRIAL-BALANCE'!AH848+'[1]TRIAL-BALANCE'!AH885+'[1]TRIAL-BALANCE'!AH886-'[1]TRIAL-BALANCE'!AH886,2)</f>
        <v>0</v>
      </c>
      <c r="K92" s="146">
        <f>+ROUND(+SUM('[1]TRIAL-BALANCE'!AD835:AD836)+'[1]TRIAL-BALANCE'!AD842+'[1]TRIAL-BALANCE'!AD843+'[1]TRIAL-BALANCE'!AD844+'[1]TRIAL-BALANCE'!AD845+'[1]TRIAL-BALANCE'!AD847+'[1]TRIAL-BALANCE'!AD848+'[1]TRIAL-BALANCE'!AD885+'[1]TRIAL-BALANCE'!AD886-'[1]TRIAL-BALANCE'!AD886,2)</f>
        <v>0</v>
      </c>
      <c r="L92" s="90"/>
      <c r="M92" s="145">
        <f>+ROUND(+D92+G92+J92,2)</f>
        <v>74247603.519999996</v>
      </c>
      <c r="N92" s="146">
        <f>+ROUND(+E92+H92+K92,2)</f>
        <v>47759967.5</v>
      </c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6.5" thickTop="1" x14ac:dyDescent="0.25">
      <c r="A93" s="147"/>
      <c r="B93" s="45"/>
      <c r="C93" s="41"/>
      <c r="D93" s="149" t="str">
        <f>+IF(+OR(E92&lt;0),"НЕРАВНЕНИЕ !"," ")</f>
        <v xml:space="preserve"> </v>
      </c>
      <c r="E93" s="149" t="str">
        <f>+IF(+OR(D92&lt;0),"НЕРАВНЕНИЕ !"," ")</f>
        <v xml:space="preserve"> </v>
      </c>
      <c r="F93" s="41"/>
      <c r="G93" s="149" t="str">
        <f>+IF(+OR(G92&lt;0),"НЕРАВНЕНИЕ !"," ")</f>
        <v xml:space="preserve"> </v>
      </c>
      <c r="H93" s="149" t="str">
        <f>+IF(+OR(H92&lt;0),"НЕРАВНЕНИЕ !"," ")</f>
        <v xml:space="preserve"> </v>
      </c>
      <c r="I93" s="41"/>
      <c r="J93" s="149" t="str">
        <f>+IF(+OR(J92&lt;0),"НЕРАВНЕНИЕ !"," ")</f>
        <v xml:space="preserve"> </v>
      </c>
      <c r="K93" s="149" t="str">
        <f>+IF(+OR(K92&lt;0),"НЕРАВНЕНИЕ !"," ")</f>
        <v xml:space="preserve"> </v>
      </c>
      <c r="L93" s="41"/>
      <c r="M93" s="149" t="str">
        <f>+IF(+OR(M92&lt;0),"НЕРАВНЕНИЕ !"," ")</f>
        <v xml:space="preserve"> </v>
      </c>
      <c r="N93" s="149" t="str">
        <f>+IF(+OR(N92&lt;0),"НЕРАВНЕНИЕ !"," ")</f>
        <v xml:space="preserve"> </v>
      </c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8.75" x14ac:dyDescent="0.3">
      <c r="A94" s="215"/>
      <c r="B94" s="216"/>
      <c r="C94" s="41"/>
      <c r="D94" s="217"/>
      <c r="E94" s="217"/>
      <c r="F94" s="41"/>
      <c r="G94" s="218"/>
      <c r="H94" s="219"/>
      <c r="I94" s="41"/>
      <c r="J94" s="217"/>
      <c r="K94" s="218"/>
      <c r="L94" s="41"/>
      <c r="M94" s="217"/>
      <c r="N94" s="218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4.5" customHeight="1" x14ac:dyDescent="0.25">
      <c r="A95" s="217"/>
      <c r="B95" s="217"/>
      <c r="C95" s="217"/>
      <c r="D95" s="217"/>
      <c r="E95" s="217"/>
      <c r="F95" s="41"/>
      <c r="G95" s="218"/>
      <c r="H95" s="220"/>
      <c r="I95" s="41"/>
      <c r="J95" s="221"/>
      <c r="K95" s="218"/>
      <c r="L95" s="41"/>
      <c r="M95" s="221"/>
      <c r="N95" s="218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8.75" x14ac:dyDescent="0.3">
      <c r="A96" s="222"/>
      <c r="B96" s="223" t="s">
        <v>105</v>
      </c>
      <c r="C96" s="41"/>
      <c r="D96" s="224" t="str">
        <f>+'[1]TRIAL-BALANCE'!K10</f>
        <v>14.02.2020 г.</v>
      </c>
      <c r="E96" s="222" t="s">
        <v>106</v>
      </c>
      <c r="F96" s="41"/>
      <c r="G96" s="218"/>
      <c r="H96" s="225"/>
      <c r="I96" s="226"/>
      <c r="J96" s="227" t="s">
        <v>107</v>
      </c>
      <c r="K96" s="217"/>
      <c r="L96" s="41"/>
      <c r="M96" s="228"/>
      <c r="N96" s="229"/>
      <c r="O96" s="11"/>
      <c r="P96" s="11"/>
      <c r="Q96" s="114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 x14ac:dyDescent="0.3">
      <c r="A97" s="230"/>
      <c r="B97" s="222"/>
      <c r="C97" s="41"/>
      <c r="D97" s="231"/>
      <c r="E97" s="222"/>
      <c r="F97" s="41"/>
      <c r="G97" s="218"/>
      <c r="H97" s="232" t="str">
        <f>+'[1]Provisions-2019'!H73:J73</f>
        <v>Ива Таланова-дилекторд-я ФУ</v>
      </c>
      <c r="I97" s="232"/>
      <c r="J97" s="232"/>
      <c r="K97" s="217"/>
      <c r="L97" s="217"/>
      <c r="M97" s="232" t="str">
        <f>+'[1]Provisions-2019'!M73:N73</f>
        <v>АДРИАНА ВАСИЛЕВА</v>
      </c>
      <c r="N97" s="232"/>
      <c r="O97" s="11"/>
      <c r="P97" s="11"/>
      <c r="Q97" s="114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4.25" customHeight="1" x14ac:dyDescent="0.25">
      <c r="A98" s="218"/>
      <c r="B98" s="217"/>
      <c r="C98" s="41"/>
      <c r="D98" s="231"/>
      <c r="E98" s="217"/>
      <c r="F98" s="41"/>
      <c r="G98" s="217"/>
      <c r="H98" s="231"/>
      <c r="I98" s="41"/>
      <c r="J98" s="217"/>
      <c r="K98" s="217"/>
      <c r="L98" s="217"/>
      <c r="M98" s="217"/>
      <c r="N98" s="217"/>
      <c r="O98" s="11"/>
      <c r="P98" s="11"/>
      <c r="Q98" s="114" t="s">
        <v>44</v>
      </c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6.5" thickBot="1" x14ac:dyDescent="0.3">
      <c r="A99" s="11"/>
      <c r="B99" s="11"/>
      <c r="C99" s="233"/>
      <c r="D99" s="11"/>
      <c r="E99" s="11"/>
      <c r="F99" s="233"/>
      <c r="G99" s="11"/>
      <c r="H99" s="11"/>
      <c r="I99" s="11"/>
      <c r="J99" s="11"/>
      <c r="K99" s="11"/>
      <c r="L99" s="233"/>
      <c r="M99" s="11"/>
      <c r="N99" s="11"/>
      <c r="O99" s="11"/>
      <c r="P99" s="234" t="s">
        <v>108</v>
      </c>
      <c r="Q99" s="235"/>
      <c r="R99" s="11"/>
      <c r="S99" s="11"/>
      <c r="T99" s="11"/>
      <c r="U99" s="233"/>
      <c r="V99" s="11"/>
      <c r="W99" s="11"/>
      <c r="X99" s="11"/>
      <c r="Y99" s="11"/>
      <c r="Z99" s="11"/>
    </row>
    <row r="100" spans="1:26" ht="16.5" thickBot="1" x14ac:dyDescent="0.3">
      <c r="A100" s="236" t="s">
        <v>109</v>
      </c>
      <c r="B100" s="237"/>
      <c r="C100" s="233"/>
      <c r="D100" s="238" t="str">
        <f>+IF(D54=+D91,"O K","НЕРАВНЕНИЕ !")</f>
        <v>O K</v>
      </c>
      <c r="E100" s="239" t="str">
        <f>+IF(E54=+E91,"O K","НЕРАВНЕНИЕ !")</f>
        <v>O K</v>
      </c>
      <c r="F100" s="233"/>
      <c r="G100" s="240" t="str">
        <f>+IF(G54=+G91,"O K","НЕРАВНЕНИЕ !")</f>
        <v>O K</v>
      </c>
      <c r="H100" s="241" t="str">
        <f>+IF(H54=+H91,"O K","НЕРАВНЕНИЕ !")</f>
        <v>O K</v>
      </c>
      <c r="I100" s="242"/>
      <c r="J100" s="243" t="str">
        <f>+IF(J54=+J91,"O K","НЕРАВНЕНИЕ !")</f>
        <v>O K</v>
      </c>
      <c r="K100" s="244" t="str">
        <f>+IF(K54=+K91,"O K","НЕРАВНЕНИЕ !")</f>
        <v>O K</v>
      </c>
      <c r="L100" s="245"/>
      <c r="M100" s="246" t="str">
        <f>+IF(M54=+M91,"O K","НЕРАВНЕНИЕ !")</f>
        <v>O K</v>
      </c>
      <c r="N100" s="247" t="str">
        <f>+IF(N54=+N91,"O K","НЕРАВНЕНИЕ !")</f>
        <v>O K</v>
      </c>
      <c r="O100" s="242"/>
      <c r="P100" s="248" t="str">
        <f>+IF(ROUND(+P46,2)=+ROUND(P83-P65-P64,2),"O K","НЕРАВНЕНИЕ !")</f>
        <v>O K</v>
      </c>
      <c r="Q100" s="248" t="str">
        <f>+IF(ROUND(+Q46,2)=+ROUND(Q83-Q65-Q64,2),"O K","НЕРАВНЕНИЕ !")</f>
        <v>O K</v>
      </c>
      <c r="R100" s="11"/>
      <c r="S100" s="11"/>
      <c r="T100" s="11"/>
      <c r="U100" s="233"/>
      <c r="V100" s="11"/>
      <c r="W100" s="11"/>
      <c r="X100" s="11"/>
      <c r="Y100" s="11"/>
      <c r="Z100" s="11"/>
    </row>
    <row r="101" spans="1:26" ht="16.5" thickBot="1" x14ac:dyDescent="0.3">
      <c r="A101" s="249" t="s">
        <v>110</v>
      </c>
      <c r="B101" s="250"/>
      <c r="C101" s="233"/>
      <c r="D101" s="238" t="str">
        <f>+IF(+SUM(+D55+'[1]TRIAL-BALANCE'!S887+SUM('[1]TRIAL-BALANCE'!S859:S867)+SUM('[1]TRIAL-BALANCE'!S849:S857)+SUM('[1]TRIAL-BALANCE'!S876:S883))=+SUM(+D92+'[1]TRIAL-BALANCE'!T886+SUM('[1]TRIAL-BALANCE'!T868:T875)+SUM('[1]TRIAL-BALANCE'!T849:T857)+SUM('[1]TRIAL-BALANCE'!T876:T883)),"O K","НЕРАВНЕНИЕ !")</f>
        <v>O K</v>
      </c>
      <c r="E101" s="239" t="str">
        <f>+IF(+SUM(+E55+'[1]TRIAL-BALANCE'!O887+SUM('[1]TRIAL-BALANCE'!O859:O867)+SUM('[1]TRIAL-BALANCE'!O849:O857)+SUM('[1]TRIAL-BALANCE'!O876:O883))=+SUM(+E92+'[1]TRIAL-BALANCE'!P886+SUM('[1]TRIAL-BALANCE'!P868:P875)+SUM('[1]TRIAL-BALANCE'!P849:P857)+SUM('[1]TRIAL-BALANCE'!P876:P883)),"O K","НЕРАВНЕНИЕ !")</f>
        <v>O K</v>
      </c>
      <c r="F101" s="233"/>
      <c r="G101" s="240" t="str">
        <f>+IF(+SUM(+G55+'[1]TRIAL-BALANCE'!Z887+SUM('[1]TRIAL-BALANCE'!Z859:Z867)+SUM('[1]TRIAL-BALANCE'!Z849:Z857)+SUM('[1]TRIAL-BALANCE'!Z876:Z883))=+SUM(+G92+'[1]TRIAL-BALANCE'!AA886+SUM('[1]TRIAL-BALANCE'!AA868:AA875)+SUM('[1]TRIAL-BALANCE'!AA849:AA857)+SUM('[1]TRIAL-BALANCE'!AA876:AA883)),"O K","НЕРАВНЕНИЕ !")</f>
        <v>O K</v>
      </c>
      <c r="H101" s="241" t="str">
        <f>+IF(+SUM(+H55+'[1]TRIAL-BALANCE'!V887+SUM('[1]TRIAL-BALANCE'!V859:V867)+SUM('[1]TRIAL-BALANCE'!V849:V857)+SUM('[1]TRIAL-BALANCE'!V876:V883))=+SUM(+H92+'[1]TRIAL-BALANCE'!W886+SUM('[1]TRIAL-BALANCE'!W868:W875)+SUM('[1]TRIAL-BALANCE'!W849:W857)+SUM('[1]TRIAL-BALANCE'!W876:W883)),"O K","НЕРАВНЕНИЕ !")</f>
        <v>O K</v>
      </c>
      <c r="I101" s="242"/>
      <c r="J101" s="243" t="str">
        <f>+IF(+SUM(+J55+'[1]TRIAL-BALANCE'!AG887+SUM('[1]TRIAL-BALANCE'!AG859:AG867)+SUM('[1]TRIAL-BALANCE'!AG849:AG857)+SUM('[1]TRIAL-BALANCE'!AG876:AG883))=+SUM(+J92+'[1]TRIAL-BALANCE'!AH886+SUM('[1]TRIAL-BALANCE'!AH868:AH875)+SUM('[1]TRIAL-BALANCE'!AH849:AH857)+SUM('[1]TRIAL-BALANCE'!AH876:AH883)),"O K","НЕРАВНЕНИЕ !")</f>
        <v>O K</v>
      </c>
      <c r="K101" s="244" t="str">
        <f>+IF(+SUM(K55+'[1]TRIAL-BALANCE'!AC887+SUM('[1]TRIAL-BALANCE'!AC859:AC867)+SUM('[1]TRIAL-BALANCE'!AC849:AC857)+SUM('[1]TRIAL-BALANCE'!AC876:AC883))=+SUM(+K92+'[1]TRIAL-BALANCE'!AD886+SUM('[1]TRIAL-BALANCE'!AD868:AD875)+SUM('[1]TRIAL-BALANCE'!AD849:AD857)+SUM('[1]TRIAL-BALANCE'!AD876:AD883)),"O K","НЕРАВНЕНИЕ !")</f>
        <v>O K</v>
      </c>
      <c r="L101" s="245"/>
      <c r="M101" s="251" t="str">
        <f>+IF(+SUM(+M55+'[1]TRIAL-BALANCE'!AO887+SUM('[1]TRIAL-BALANCE'!AO859:AO867)+SUM('[1]TRIAL-BALANCE'!AO849:AO857)+SUM('[1]TRIAL-BALANCE'!AO876:AO883))=+SUM(+M92+'[1]TRIAL-BALANCE'!AP886+SUM('[1]TRIAL-BALANCE'!AP868:AP875)+SUM('[1]TRIAL-BALANCE'!AP849:AP857)+SUM('[1]TRIAL-BALANCE'!AP876:AP883)),"O K","НЕРАВНЕНИЕ !")</f>
        <v>O K</v>
      </c>
      <c r="N101" s="247" t="str">
        <f>+IF(+SUM(N55+'[1]TRIAL-BALANCE'!AK887+SUM('[1]TRIAL-BALANCE'!AK859:AK867)+SUM('[1]TRIAL-BALANCE'!AK849:AK857)+SUM('[1]TRIAL-BALANCE'!AK876:AK883))=+SUM(+N92+'[1]TRIAL-BALANCE'!AL886+SUM('[1]TRIAL-BALANCE'!AL868:AL875)+SUM('[1]TRIAL-BALANCE'!AL849:AL857)+SUM('[1]TRIAL-BALANCE'!AL876:AL883)),"O K","НЕРАВНЕНИЕ !")</f>
        <v>O K</v>
      </c>
      <c r="O101" s="242"/>
      <c r="P101" s="248">
        <f>+ROUND(+P46-(P83-P65-P64),2)</f>
        <v>0</v>
      </c>
      <c r="Q101" s="248">
        <f>+ROUND(+Q46-(Q83-Q64-Q65),2)</f>
        <v>0</v>
      </c>
      <c r="R101" s="11"/>
      <c r="S101" s="11"/>
      <c r="T101" s="11"/>
      <c r="U101" s="233"/>
      <c r="V101" s="11"/>
      <c r="W101" s="11"/>
      <c r="X101" s="11"/>
      <c r="Y101" s="11"/>
      <c r="Z101" s="11"/>
    </row>
    <row r="102" spans="1:26" ht="16.5" thickBot="1" x14ac:dyDescent="0.3">
      <c r="A102" s="11"/>
      <c r="B102" s="11"/>
      <c r="C102" s="233"/>
      <c r="D102" s="11"/>
      <c r="E102" s="11"/>
      <c r="F102" s="233"/>
      <c r="G102" s="242"/>
      <c r="H102" s="242"/>
      <c r="I102" s="242"/>
      <c r="J102" s="242"/>
      <c r="K102" s="242"/>
      <c r="L102" s="245"/>
      <c r="M102" s="242"/>
      <c r="N102" s="242"/>
      <c r="O102" s="242"/>
      <c r="P102" s="252" t="s">
        <v>111</v>
      </c>
      <c r="Q102" s="253"/>
      <c r="R102" s="11"/>
      <c r="S102" s="11"/>
      <c r="T102" s="11"/>
      <c r="U102" s="233"/>
      <c r="V102" s="11"/>
      <c r="W102" s="11"/>
      <c r="X102" s="11"/>
      <c r="Y102" s="11"/>
      <c r="Z102" s="11"/>
    </row>
    <row r="103" spans="1:26" ht="16.5" thickBot="1" x14ac:dyDescent="0.3">
      <c r="A103" s="236" t="s">
        <v>112</v>
      </c>
      <c r="B103" s="237"/>
      <c r="C103" s="233"/>
      <c r="D103" s="238">
        <f>+ROUND(+D54-D91,2)</f>
        <v>0</v>
      </c>
      <c r="E103" s="239">
        <f>+ROUND(+E54-E91,2)</f>
        <v>0</v>
      </c>
      <c r="F103" s="233"/>
      <c r="G103" s="240">
        <f>+ROUND(+G54-G91,2)</f>
        <v>0</v>
      </c>
      <c r="H103" s="241">
        <f>+ROUND(+H54-H91,2)</f>
        <v>0</v>
      </c>
      <c r="I103" s="242"/>
      <c r="J103" s="243">
        <f>+ROUND(+J54-J91,2)</f>
        <v>0</v>
      </c>
      <c r="K103" s="244">
        <f>+ROUND(+K54-K91,2)</f>
        <v>0</v>
      </c>
      <c r="L103" s="245"/>
      <c r="M103" s="246">
        <f>+ROUND(+M54-M91,2)</f>
        <v>0</v>
      </c>
      <c r="N103" s="247">
        <f>+ROUND(+N54-N91,2)</f>
        <v>0</v>
      </c>
      <c r="O103" s="242"/>
      <c r="P103" s="254" t="s">
        <v>113</v>
      </c>
      <c r="Q103" s="255"/>
      <c r="R103" s="11"/>
      <c r="S103" s="11"/>
      <c r="T103" s="11"/>
      <c r="U103" s="233"/>
      <c r="V103" s="11"/>
      <c r="W103" s="11"/>
      <c r="X103" s="11"/>
      <c r="Y103" s="11"/>
      <c r="Z103" s="11"/>
    </row>
    <row r="104" spans="1:26" ht="16.5" thickBot="1" x14ac:dyDescent="0.3">
      <c r="A104" s="256" t="s">
        <v>114</v>
      </c>
      <c r="B104" s="250"/>
      <c r="C104" s="233"/>
      <c r="D104" s="238">
        <f>+ROUND(+D55+'[1]TRIAL-BALANCE'!S887+SUM('[1]TRIAL-BALANCE'!S859:S867)+SUM('[1]TRIAL-BALANCE'!S849:S857)++SUM('[1]TRIAL-BALANCE'!S876:S883)-D92-'[1]TRIAL-BALANCE'!T886-SUM('[1]TRIAL-BALANCE'!T868:T875)-SUM('[1]TRIAL-BALANCE'!T849:T857)-+SUM('[1]TRIAL-BALANCE'!T876:T883),2)</f>
        <v>0</v>
      </c>
      <c r="E104" s="239">
        <f>+ROUND(+E55+'[1]TRIAL-BALANCE'!O887+SUM('[1]TRIAL-BALANCE'!O859:O867)+SUM('[1]TRIAL-BALANCE'!O849:O857)+SUM('[1]TRIAL-BALANCE'!O876:O883)-E92-'[1]TRIAL-BALANCE'!P886-SUM('[1]TRIAL-BALANCE'!P868:P875)-SUM('[1]TRIAL-BALANCE'!P849:P857)-SUM('[1]TRIAL-BALANCE'!P876:P883),2)</f>
        <v>0</v>
      </c>
      <c r="F104" s="233"/>
      <c r="G104" s="240">
        <f>+ROUND(+G55+'[1]TRIAL-BALANCE'!Z887+SUM('[1]TRIAL-BALANCE'!Z859:Z867)+SUM('[1]TRIAL-BALANCE'!Z849:Z857)+SUM('[1]TRIAL-BALANCE'!Z876:Z883)-G92-'[1]TRIAL-BALANCE'!AA886-SUM('[1]TRIAL-BALANCE'!AA868:AA875)-SUM('[1]TRIAL-BALANCE'!AA849:AA857)-SUM('[1]TRIAL-BALANCE'!AA876:AA883),2)</f>
        <v>0</v>
      </c>
      <c r="H104" s="241">
        <f>+ROUND(+H55+'[1]TRIAL-BALANCE'!V887+SUM('[1]TRIAL-BALANCE'!V859:V867)+SUM('[1]TRIAL-BALANCE'!V849:V857)+SUM('[1]TRIAL-BALANCE'!V876:V883)-H92-'[1]TRIAL-BALANCE'!W886-SUM('[1]TRIAL-BALANCE'!W868:W875)-SUM('[1]TRIAL-BALANCE'!W849:W857)-SUM('[1]TRIAL-BALANCE'!W876:W883),2)</f>
        <v>0</v>
      </c>
      <c r="I104" s="242"/>
      <c r="J104" s="243">
        <f>+ROUND(+J55+'[1]TRIAL-BALANCE'!AG887+SUM('[1]TRIAL-BALANCE'!AG859:AG867)+SUM('[1]TRIAL-BALANCE'!AG849:AG857)+SUM('[1]TRIAL-BALANCE'!AG876:AG883)-J92-'[1]TRIAL-BALANCE'!AH886-SUM('[1]TRIAL-BALANCE'!AH868:AH875)-SUM('[1]TRIAL-BALANCE'!AH849:AH857)-SUM('[1]TRIAL-BALANCE'!AH876:AH883),2)</f>
        <v>0</v>
      </c>
      <c r="K104" s="244">
        <f>+ROUND(+K55+'[1]TRIAL-BALANCE'!AC887+SUM('[1]TRIAL-BALANCE'!AC859:AC867)+SUM('[1]TRIAL-BALANCE'!AC849:AC857)+SUM('[1]TRIAL-BALANCE'!AC876:AC883)-K92-'[1]TRIAL-BALANCE'!AD886-SUM('[1]TRIAL-BALANCE'!AD868:AD875)-SUM('[1]TRIAL-BALANCE'!AD849:AD857)-SUM('[1]TRIAL-BALANCE'!AD876:AD883),2)</f>
        <v>0</v>
      </c>
      <c r="L104" s="245"/>
      <c r="M104" s="246">
        <f>+ROUND(+D104+G104+J104,2)</f>
        <v>0</v>
      </c>
      <c r="N104" s="247">
        <f>+ROUND(+E104+H104+K104,2)</f>
        <v>0</v>
      </c>
      <c r="O104" s="242"/>
      <c r="P104" s="257" t="s">
        <v>115</v>
      </c>
      <c r="Q104" s="258" t="str">
        <f>+Q35</f>
        <v xml:space="preserve">'Intra-Balances' </v>
      </c>
      <c r="R104" s="11"/>
      <c r="S104" s="11"/>
      <c r="T104" s="11"/>
      <c r="U104" s="233"/>
      <c r="V104" s="11"/>
      <c r="W104" s="11"/>
      <c r="X104" s="11"/>
      <c r="Y104" s="11"/>
      <c r="Z104" s="11"/>
    </row>
    <row r="105" spans="1:26" ht="15.75" x14ac:dyDescent="0.25">
      <c r="A105" s="11"/>
      <c r="B105" s="11"/>
      <c r="C105" s="233"/>
      <c r="D105" s="11"/>
      <c r="E105" s="11"/>
      <c r="F105" s="233"/>
      <c r="G105" s="11"/>
      <c r="H105" s="11"/>
      <c r="I105" s="233"/>
      <c r="J105" s="11"/>
      <c r="K105" s="11"/>
      <c r="L105" s="233"/>
      <c r="M105" s="11"/>
      <c r="N105" s="11"/>
      <c r="O105" s="11"/>
      <c r="P105" s="259" t="s">
        <v>116</v>
      </c>
      <c r="Q105" s="260" t="str">
        <f>+Q36</f>
        <v>'Municipal-Bal'</v>
      </c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x14ac:dyDescent="0.25">
      <c r="A106" s="11"/>
      <c r="B106" s="11"/>
      <c r="C106" s="233"/>
      <c r="D106" s="11"/>
      <c r="E106" s="11"/>
      <c r="F106" s="233"/>
      <c r="G106" s="11"/>
      <c r="H106" s="11"/>
      <c r="I106" s="233"/>
      <c r="J106" s="11"/>
      <c r="K106" s="11"/>
      <c r="L106" s="233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x14ac:dyDescent="0.2">
      <c r="A109" s="11"/>
      <c r="B109" s="11"/>
      <c r="C109" s="11"/>
      <c r="D109" s="11"/>
      <c r="E109" s="11"/>
      <c r="F109" s="11"/>
      <c r="G109" s="11"/>
      <c r="H109" s="26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x14ac:dyDescent="0.2">
      <c r="A110" s="11"/>
      <c r="B110" s="11"/>
      <c r="C110" s="11"/>
      <c r="D110" s="11"/>
      <c r="E110" s="11"/>
      <c r="F110" s="11"/>
      <c r="G110" s="11"/>
      <c r="H110" s="26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x14ac:dyDescent="0.2">
      <c r="A111" s="11"/>
      <c r="B111" s="11"/>
      <c r="C111" s="11"/>
      <c r="D111" s="11"/>
      <c r="E111" s="11"/>
      <c r="F111" s="11"/>
      <c r="G111" s="11"/>
      <c r="H111" s="262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</sheetData>
  <sheetProtection password="889B" sheet="1" objects="1" scenarios="1"/>
  <mergeCells count="25">
    <mergeCell ref="P66:Q66"/>
    <mergeCell ref="P67:Q67"/>
    <mergeCell ref="P86:Q86"/>
    <mergeCell ref="P87:Q87"/>
    <mergeCell ref="H97:J97"/>
    <mergeCell ref="M97:N97"/>
    <mergeCell ref="B7:B9"/>
    <mergeCell ref="M7:N8"/>
    <mergeCell ref="P49:Q49"/>
    <mergeCell ref="P50:Q50"/>
    <mergeCell ref="B58:B60"/>
    <mergeCell ref="M58:N59"/>
    <mergeCell ref="A3:D3"/>
    <mergeCell ref="G3:H3"/>
    <mergeCell ref="K3:N3"/>
    <mergeCell ref="B5:G5"/>
    <mergeCell ref="J5:K5"/>
    <mergeCell ref="D6:E6"/>
    <mergeCell ref="G6:H6"/>
    <mergeCell ref="A1:D1"/>
    <mergeCell ref="G1:H1"/>
    <mergeCell ref="A2:D2"/>
    <mergeCell ref="E2:H2"/>
    <mergeCell ref="J2:K2"/>
    <mergeCell ref="M2:N2"/>
  </mergeCells>
  <conditionalFormatting sqref="F69:F92 I69:I92 L69:L92 D48:E55 D31:E34 D36:E38 D40:E46 D69:E72 D74:E83 D13:E22 G48:H55 G31:H34 G36:H38 G40:H46 G85:H92 G69:H72 G74:H83 G13:H22 J74:K83 J85:K92 J48:K55 J40:K46 J31:K34 J36:K38 J69:K72 J13:K22 M48:N55 M31:N34 M36:N38 M13:N22 M69:N72 D24:E29 L13:L55 F13:F55 G24:H29 I13:I55 J24:K29 M24:N29 M40:N46 M85:N92 D85:E92 M74:N83">
    <cfRule type="cellIs" dxfId="33" priority="30" stopIfTrue="1" operator="lessThan">
      <formula>0</formula>
    </cfRule>
  </conditionalFormatting>
  <conditionalFormatting sqref="D93:E93 E62 H62 K62 N62 D12:E12 D23:E23 D30:E30 D35:E35 D39:E39 D47:E47 D56:E56 D68:E68 D73:E73 D84:E84 D100:E101 G100:H101 G12:H12 G23:H23 G30:H30 G35:H35 G39:H39 G47:H47 G56:H56 G68:H68 G73:H73 G84:H84 G93:H93 J100:K101 J56:K56 J68:K68 J73:K73 J84:K84 J39:K39 J23:K23 J30:K30 J35:K35 J12:K12 J47:K47 J93:K93 M56:N56 M12:N12 M23:N23 M30:N30 M35:N35 M39:N39 M47:N47 M100:N101 M84:N84 M93:N93 M68:N68 M73:N73">
    <cfRule type="cellIs" dxfId="32" priority="31" stopIfTrue="1" operator="equal">
      <formula>"НЕРАВНЕНИЕ !"</formula>
    </cfRule>
  </conditionalFormatting>
  <conditionalFormatting sqref="D103:E104 G103:H104 J103:K104 M103:N104">
    <cfRule type="cellIs" dxfId="31" priority="32" stopIfTrue="1" operator="notEqual">
      <formula>0</formula>
    </cfRule>
  </conditionalFormatting>
  <conditionalFormatting sqref="M5">
    <cfRule type="cellIs" dxfId="30" priority="33" stopIfTrue="1" operator="equal">
      <formula>0</formula>
    </cfRule>
  </conditionalFormatting>
  <conditionalFormatting sqref="A1:D1 G1:H1 G3:H3 K1">
    <cfRule type="cellIs" dxfId="29" priority="34" stopIfTrue="1" operator="equal">
      <formula>0</formula>
    </cfRule>
  </conditionalFormatting>
  <conditionalFormatting sqref="P48:Q48">
    <cfRule type="cellIs" dxfId="28" priority="29" stopIfTrue="1" operator="notEqual">
      <formula>"O K"</formula>
    </cfRule>
  </conditionalFormatting>
  <conditionalFormatting sqref="P85:Q85">
    <cfRule type="cellIs" dxfId="27" priority="28" stopIfTrue="1" operator="notEqual">
      <formula>"O K"</formula>
    </cfRule>
  </conditionalFormatting>
  <conditionalFormatting sqref="K3">
    <cfRule type="cellIs" dxfId="26" priority="27" stopIfTrue="1" operator="equal">
      <formula>0</formula>
    </cfRule>
  </conditionalFormatting>
  <conditionalFormatting sqref="N1">
    <cfRule type="cellIs" dxfId="25" priority="26" stopIfTrue="1" operator="equal">
      <formula>0</formula>
    </cfRule>
  </conditionalFormatting>
  <conditionalFormatting sqref="P66">
    <cfRule type="cellIs" dxfId="24" priority="25" stopIfTrue="1" operator="notEqual">
      <formula>"O K"</formula>
    </cfRule>
  </conditionalFormatting>
  <conditionalFormatting sqref="P67">
    <cfRule type="cellIs" dxfId="23" priority="24" stopIfTrue="1" operator="notEqual">
      <formula>"O K"</formula>
    </cfRule>
  </conditionalFormatting>
  <conditionalFormatting sqref="P66:Q67">
    <cfRule type="cellIs" dxfId="22" priority="23" stopIfTrue="1" operator="equal">
      <formula>"O K"</formula>
    </cfRule>
  </conditionalFormatting>
  <conditionalFormatting sqref="P87">
    <cfRule type="cellIs" dxfId="21" priority="22" stopIfTrue="1" operator="notEqual">
      <formula>"O K"</formula>
    </cfRule>
  </conditionalFormatting>
  <conditionalFormatting sqref="P87:Q87">
    <cfRule type="cellIs" dxfId="20" priority="21" stopIfTrue="1" operator="equal">
      <formula>"O K"</formula>
    </cfRule>
  </conditionalFormatting>
  <conditionalFormatting sqref="P86">
    <cfRule type="cellIs" dxfId="19" priority="20" stopIfTrue="1" operator="notEqual">
      <formula>"O K"</formula>
    </cfRule>
  </conditionalFormatting>
  <conditionalFormatting sqref="P86:Q86">
    <cfRule type="cellIs" dxfId="18" priority="19" stopIfTrue="1" operator="equal">
      <formula>"O K"</formula>
    </cfRule>
  </conditionalFormatting>
  <conditionalFormatting sqref="P50">
    <cfRule type="cellIs" dxfId="17" priority="18" stopIfTrue="1" operator="notEqual">
      <formula>"O K"</formula>
    </cfRule>
  </conditionalFormatting>
  <conditionalFormatting sqref="P50:Q50">
    <cfRule type="cellIs" dxfId="16" priority="17" stopIfTrue="1" operator="equal">
      <formula>"O K"</formula>
    </cfRule>
  </conditionalFormatting>
  <conditionalFormatting sqref="P49">
    <cfRule type="cellIs" dxfId="15" priority="16" stopIfTrue="1" operator="notEqual">
      <formula>"O K"</formula>
    </cfRule>
  </conditionalFormatting>
  <conditionalFormatting sqref="P49:Q49">
    <cfRule type="cellIs" dxfId="14" priority="15" stopIfTrue="1" operator="equal">
      <formula>"O K"</formula>
    </cfRule>
  </conditionalFormatting>
  <conditionalFormatting sqref="A9">
    <cfRule type="cellIs" dxfId="13" priority="14" operator="equal">
      <formula>"Непопълнен ред в таблица 'Cash-deficit'!"</formula>
    </cfRule>
  </conditionalFormatting>
  <conditionalFormatting sqref="A60">
    <cfRule type="cellIs" dxfId="12" priority="13" operator="equal">
      <formula>"Непопълнен ред в таблица 'Cash-deficit'!"</formula>
    </cfRule>
  </conditionalFormatting>
  <conditionalFormatting sqref="A3:D3">
    <cfRule type="cellIs" dxfId="11" priority="12" stopIfTrue="1" operator="equal">
      <formula>0</formula>
    </cfRule>
  </conditionalFormatting>
  <conditionalFormatting sqref="E2:H2">
    <cfRule type="cellIs" dxfId="10" priority="10" operator="equal">
      <formula>"отчетено НЕРАВНЕНИЕ в таблица 'Status'!"</formula>
    </cfRule>
    <cfRule type="cellIs" dxfId="9" priority="11" operator="equal">
      <formula>0</formula>
    </cfRule>
  </conditionalFormatting>
  <conditionalFormatting sqref="D6:E6">
    <cfRule type="cellIs" dxfId="8" priority="9" operator="notEqual">
      <formula>0</formula>
    </cfRule>
  </conditionalFormatting>
  <conditionalFormatting sqref="G6:H6">
    <cfRule type="cellIs" dxfId="7" priority="8" operator="notEqual">
      <formula>0</formula>
    </cfRule>
  </conditionalFormatting>
  <conditionalFormatting sqref="J2:K2">
    <cfRule type="cellIs" dxfId="6" priority="7" operator="notEqual">
      <formula>0</formula>
    </cfRule>
  </conditionalFormatting>
  <conditionalFormatting sqref="M2:N2">
    <cfRule type="cellIs" dxfId="5" priority="6" operator="notEqual">
      <formula>0</formula>
    </cfRule>
  </conditionalFormatting>
  <conditionalFormatting sqref="P100">
    <cfRule type="cellIs" dxfId="4" priority="5" stopIfTrue="1" operator="equal">
      <formula>"НЕРАВНЕНИЕ !"</formula>
    </cfRule>
  </conditionalFormatting>
  <conditionalFormatting sqref="P101">
    <cfRule type="cellIs" dxfId="3" priority="4" stopIfTrue="1" operator="notEqual">
      <formula>0</formula>
    </cfRule>
  </conditionalFormatting>
  <conditionalFormatting sqref="Q101">
    <cfRule type="cellIs" dxfId="2" priority="3" stopIfTrue="1" operator="notEqual">
      <formula>0</formula>
    </cfRule>
  </conditionalFormatting>
  <conditionalFormatting sqref="Q100">
    <cfRule type="cellIs" dxfId="1" priority="2" stopIfTrue="1" operator="equal">
      <formula>"НЕРАВНЕНИЕ !"</formula>
    </cfRule>
  </conditionalFormatting>
  <conditionalFormatting sqref="M62">
    <cfRule type="cellIs" dxfId="0" priority="1" stopIfTrue="1" operator="equal">
      <formula>"НЕРАВНЕНИЕ !"</formula>
    </cfRule>
  </conditionalFormatting>
  <pageMargins left="0.17" right="0.15748031496062992" top="0.49" bottom="0.23622047244094491" header="0.27559055118110237" footer="0.15748031496062992"/>
  <pageSetup paperSize="9" scale="64" orientation="landscape" horizontalDpi="1200" r:id="rId1"/>
  <headerFooter alignWithMargins="0">
    <oddHeader>&amp;C&amp;"Times New Roman CYR,Bold"&amp;12- &amp;P / &amp;N -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BALANCE-SHEET-2019-leva</vt:lpstr>
      <vt:lpstr>'BALANCE-SHEET-2019-leva'!Print_Area</vt:lpstr>
      <vt:lpstr>'BALANCE-SHEET-2019-leva'!Print_Titles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Stankulova</dc:creator>
  <cp:lastModifiedBy>Diana Stankulova</cp:lastModifiedBy>
  <dcterms:created xsi:type="dcterms:W3CDTF">2020-09-25T07:22:09Z</dcterms:created>
  <dcterms:modified xsi:type="dcterms:W3CDTF">2020-09-25T07:22:37Z</dcterms:modified>
</cp:coreProperties>
</file>