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tankulova\Desktop\Za saita\New folder\"/>
    </mc:Choice>
  </mc:AlternateContent>
  <bookViews>
    <workbookView xWindow="0" yWindow="0" windowWidth="28695" windowHeight="1107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L108" i="1"/>
  <c r="Q105" i="1"/>
  <c r="P105" i="1"/>
  <c r="P106" i="1" s="1"/>
  <c r="P120" i="1" s="1"/>
  <c r="Q104" i="1"/>
  <c r="Q106" i="1" s="1"/>
  <c r="Q120" i="1" s="1"/>
  <c r="P104" i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P91" i="1"/>
  <c r="P95" i="1" s="1"/>
  <c r="Q88" i="1"/>
  <c r="P88" i="1"/>
  <c r="Q87" i="1"/>
  <c r="Q89" i="1" s="1"/>
  <c r="P87" i="1"/>
  <c r="P89" i="1" s="1"/>
  <c r="P101" i="1" s="1"/>
  <c r="P84" i="1" s="1"/>
  <c r="Q80" i="1"/>
  <c r="Q81" i="1" s="1"/>
  <c r="P80" i="1"/>
  <c r="Q79" i="1"/>
  <c r="P79" i="1"/>
  <c r="P81" i="1" s="1"/>
  <c r="Q74" i="1"/>
  <c r="P74" i="1"/>
  <c r="L74" i="1"/>
  <c r="Q73" i="1"/>
  <c r="Q75" i="1" s="1"/>
  <c r="P73" i="1"/>
  <c r="P75" i="1" s="1"/>
  <c r="L73" i="1"/>
  <c r="L75" i="1" s="1"/>
  <c r="Q70" i="1"/>
  <c r="P70" i="1"/>
  <c r="Q69" i="1"/>
  <c r="Q71" i="1" s="1"/>
  <c r="P69" i="1"/>
  <c r="P71" i="1" s="1"/>
  <c r="Q66" i="1"/>
  <c r="P66" i="1"/>
  <c r="L66" i="1"/>
  <c r="Q65" i="1"/>
  <c r="Q67" i="1" s="1"/>
  <c r="P65" i="1"/>
  <c r="P67" i="1" s="1"/>
  <c r="L65" i="1"/>
  <c r="L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L55" i="1"/>
  <c r="Q54" i="1"/>
  <c r="P54" i="1"/>
  <c r="L54" i="1"/>
  <c r="Q53" i="1"/>
  <c r="P53" i="1"/>
  <c r="L53" i="1"/>
  <c r="Q52" i="1"/>
  <c r="P52" i="1"/>
  <c r="L52" i="1"/>
  <c r="Q51" i="1"/>
  <c r="Q56" i="1" s="1"/>
  <c r="P51" i="1"/>
  <c r="P56" i="1" s="1"/>
  <c r="P77" i="1" s="1"/>
  <c r="L51" i="1"/>
  <c r="L56" i="1" s="1"/>
  <c r="Q45" i="1"/>
  <c r="P45" i="1"/>
  <c r="L45" i="1"/>
  <c r="Q44" i="1"/>
  <c r="P44" i="1"/>
  <c r="L44" i="1"/>
  <c r="Q43" i="1"/>
  <c r="P43" i="1"/>
  <c r="L43" i="1"/>
  <c r="Q42" i="1"/>
  <c r="Q46" i="1" s="1"/>
  <c r="P42" i="1"/>
  <c r="P46" i="1" s="1"/>
  <c r="Q40" i="1"/>
  <c r="P40" i="1"/>
  <c r="F40" i="1"/>
  <c r="Q38" i="1"/>
  <c r="P38" i="1"/>
  <c r="I38" i="1"/>
  <c r="Q37" i="1"/>
  <c r="P37" i="1"/>
  <c r="L37" i="1"/>
  <c r="F37" i="1"/>
  <c r="Q36" i="1"/>
  <c r="P36" i="1"/>
  <c r="I36" i="1"/>
  <c r="Q35" i="1"/>
  <c r="P35" i="1"/>
  <c r="L35" i="1"/>
  <c r="F35" i="1"/>
  <c r="Q27" i="1"/>
  <c r="P27" i="1"/>
  <c r="I27" i="1"/>
  <c r="Q26" i="1"/>
  <c r="P26" i="1"/>
  <c r="L26" i="1"/>
  <c r="F26" i="1"/>
  <c r="Q25" i="1"/>
  <c r="Q28" i="1" s="1"/>
  <c r="P25" i="1"/>
  <c r="P28" i="1" s="1"/>
  <c r="I25" i="1"/>
  <c r="Q22" i="1"/>
  <c r="P22" i="1"/>
  <c r="L22" i="1"/>
  <c r="F22" i="1"/>
  <c r="Q21" i="1"/>
  <c r="P21" i="1"/>
  <c r="I21" i="1"/>
  <c r="Q20" i="1"/>
  <c r="P20" i="1"/>
  <c r="L20" i="1"/>
  <c r="F20" i="1"/>
  <c r="Q19" i="1"/>
  <c r="P19" i="1"/>
  <c r="P23" i="1" s="1"/>
  <c r="P48" i="1" s="1"/>
  <c r="P83" i="1" s="1"/>
  <c r="I19" i="1"/>
  <c r="Q18" i="1"/>
  <c r="P18" i="1"/>
  <c r="L18" i="1"/>
  <c r="F18" i="1"/>
  <c r="Q17" i="1"/>
  <c r="P17" i="1"/>
  <c r="I17" i="1"/>
  <c r="Q16" i="1"/>
  <c r="P16" i="1"/>
  <c r="L16" i="1"/>
  <c r="I16" i="1"/>
  <c r="Q15" i="1"/>
  <c r="P15" i="1"/>
  <c r="L15" i="1"/>
  <c r="I15" i="1"/>
  <c r="Q14" i="1"/>
  <c r="P14" i="1"/>
  <c r="L14" i="1"/>
  <c r="I14" i="1"/>
  <c r="Q13" i="1"/>
  <c r="Q23" i="1" s="1"/>
  <c r="Q48" i="1" s="1"/>
  <c r="P13" i="1"/>
  <c r="L13" i="1"/>
  <c r="I13" i="1"/>
  <c r="F13" i="1"/>
  <c r="Q9" i="1"/>
  <c r="L9" i="1"/>
  <c r="J9" i="1"/>
  <c r="S6" i="1"/>
  <c r="P6" i="1"/>
  <c r="L6" i="1"/>
  <c r="N9" i="1" s="1"/>
  <c r="Q4" i="1"/>
  <c r="L4" i="1"/>
  <c r="I9" i="1" s="1"/>
  <c r="T2" i="1"/>
  <c r="Q2" i="1"/>
  <c r="P2" i="1"/>
  <c r="L2" i="1"/>
  <c r="I2" i="1"/>
  <c r="G2" i="1"/>
  <c r="F2" i="1"/>
  <c r="B2" i="1"/>
  <c r="P141" i="1" l="1"/>
  <c r="P138" i="1" s="1"/>
  <c r="P140" i="1"/>
  <c r="P137" i="1" s="1"/>
  <c r="P133" i="1"/>
  <c r="P82" i="1"/>
  <c r="G131" i="1"/>
  <c r="G130" i="1"/>
  <c r="G129" i="1"/>
  <c r="J124" i="1"/>
  <c r="J123" i="1"/>
  <c r="J122" i="1"/>
  <c r="J117" i="1"/>
  <c r="J116" i="1"/>
  <c r="J118" i="1" s="1"/>
  <c r="J113" i="1"/>
  <c r="J112" i="1"/>
  <c r="J109" i="1"/>
  <c r="J108" i="1"/>
  <c r="J110" i="1" s="1"/>
  <c r="J105" i="1"/>
  <c r="J104" i="1"/>
  <c r="J98" i="1"/>
  <c r="J97" i="1"/>
  <c r="J99" i="1" s="1"/>
  <c r="J94" i="1"/>
  <c r="J93" i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14" i="1" s="1"/>
  <c r="J131" i="1"/>
  <c r="J130" i="1"/>
  <c r="J129" i="1"/>
  <c r="G125" i="1"/>
  <c r="N125" i="1" s="1"/>
  <c r="G124" i="1"/>
  <c r="N124" i="1" s="1"/>
  <c r="G123" i="1"/>
  <c r="N123" i="1" s="1"/>
  <c r="G122" i="1"/>
  <c r="G117" i="1"/>
  <c r="G116" i="1"/>
  <c r="G113" i="1"/>
  <c r="G112" i="1"/>
  <c r="G109" i="1"/>
  <c r="G108" i="1"/>
  <c r="G105" i="1"/>
  <c r="G104" i="1"/>
  <c r="G98" i="1"/>
  <c r="G97" i="1"/>
  <c r="G94" i="1"/>
  <c r="N94" i="1" s="1"/>
  <c r="G93" i="1"/>
  <c r="G92" i="1"/>
  <c r="G91" i="1"/>
  <c r="G88" i="1"/>
  <c r="N88" i="1" s="1"/>
  <c r="G87" i="1"/>
  <c r="I80" i="1"/>
  <c r="I79" i="1"/>
  <c r="I81" i="1" s="1"/>
  <c r="L113" i="1"/>
  <c r="L112" i="1"/>
  <c r="F109" i="1"/>
  <c r="I108" i="1"/>
  <c r="L105" i="1"/>
  <c r="F98" i="1"/>
  <c r="I97" i="1"/>
  <c r="L94" i="1"/>
  <c r="I92" i="1"/>
  <c r="L91" i="1"/>
  <c r="L88" i="1"/>
  <c r="I87" i="1"/>
  <c r="G80" i="1"/>
  <c r="N80" i="1" s="1"/>
  <c r="F79" i="1"/>
  <c r="J74" i="1"/>
  <c r="J73" i="1"/>
  <c r="J75" i="1" s="1"/>
  <c r="J70" i="1"/>
  <c r="J69" i="1"/>
  <c r="J66" i="1"/>
  <c r="J65" i="1"/>
  <c r="J67" i="1" s="1"/>
  <c r="J62" i="1"/>
  <c r="J61" i="1"/>
  <c r="J60" i="1"/>
  <c r="J59" i="1"/>
  <c r="J58" i="1"/>
  <c r="J63" i="1" s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J17" i="1"/>
  <c r="I129" i="1"/>
  <c r="F113" i="1"/>
  <c r="F112" i="1"/>
  <c r="F114" i="1" s="1"/>
  <c r="F108" i="1"/>
  <c r="F110" i="1" s="1"/>
  <c r="I105" i="1"/>
  <c r="L104" i="1"/>
  <c r="F97" i="1"/>
  <c r="F99" i="1" s="1"/>
  <c r="I94" i="1"/>
  <c r="L93" i="1"/>
  <c r="F92" i="1"/>
  <c r="J91" i="1"/>
  <c r="J88" i="1"/>
  <c r="F87" i="1"/>
  <c r="F89" i="1" s="1"/>
  <c r="F80" i="1"/>
  <c r="L79" i="1"/>
  <c r="I74" i="1"/>
  <c r="I73" i="1"/>
  <c r="I75" i="1" s="1"/>
  <c r="I70" i="1"/>
  <c r="I69" i="1"/>
  <c r="I71" i="1" s="1"/>
  <c r="I66" i="1"/>
  <c r="I65" i="1"/>
  <c r="I67" i="1" s="1"/>
  <c r="I62" i="1"/>
  <c r="I61" i="1"/>
  <c r="I60" i="1"/>
  <c r="I59" i="1"/>
  <c r="I58" i="1"/>
  <c r="I55" i="1"/>
  <c r="I54" i="1"/>
  <c r="I53" i="1"/>
  <c r="I52" i="1"/>
  <c r="I51" i="1"/>
  <c r="I45" i="1"/>
  <c r="I44" i="1"/>
  <c r="I130" i="1"/>
  <c r="L124" i="1"/>
  <c r="L123" i="1"/>
  <c r="L122" i="1"/>
  <c r="L127" i="1" s="1"/>
  <c r="L117" i="1"/>
  <c r="L116" i="1"/>
  <c r="L109" i="1"/>
  <c r="L110" i="1" s="1"/>
  <c r="F105" i="1"/>
  <c r="I104" i="1"/>
  <c r="L98" i="1"/>
  <c r="F94" i="1"/>
  <c r="I93" i="1"/>
  <c r="L92" i="1"/>
  <c r="I91" i="1"/>
  <c r="I88" i="1"/>
  <c r="L87" i="1"/>
  <c r="L89" i="1" s="1"/>
  <c r="L80" i="1"/>
  <c r="J79" i="1"/>
  <c r="G74" i="1"/>
  <c r="N74" i="1" s="1"/>
  <c r="G73" i="1"/>
  <c r="G70" i="1"/>
  <c r="G69" i="1"/>
  <c r="G66" i="1"/>
  <c r="N66" i="1" s="1"/>
  <c r="G65" i="1"/>
  <c r="G62" i="1"/>
  <c r="G61" i="1"/>
  <c r="G60" i="1"/>
  <c r="G59" i="1"/>
  <c r="G58" i="1"/>
  <c r="G55" i="1"/>
  <c r="N55" i="1" s="1"/>
  <c r="G54" i="1"/>
  <c r="N54" i="1" s="1"/>
  <c r="G53" i="1"/>
  <c r="N53" i="1" s="1"/>
  <c r="G52" i="1"/>
  <c r="G51" i="1"/>
  <c r="G45" i="1"/>
  <c r="N45" i="1" s="1"/>
  <c r="G44" i="1"/>
  <c r="N44" i="1" s="1"/>
  <c r="G43" i="1"/>
  <c r="G42" i="1"/>
  <c r="G40" i="1"/>
  <c r="G38" i="1"/>
  <c r="G37" i="1"/>
  <c r="G36" i="1"/>
  <c r="G35" i="1"/>
  <c r="N35" i="1" s="1"/>
  <c r="G27" i="1"/>
  <c r="N27" i="1" s="1"/>
  <c r="G26" i="1"/>
  <c r="G25" i="1"/>
  <c r="G22" i="1"/>
  <c r="N22" i="1" s="1"/>
  <c r="G21" i="1"/>
  <c r="N21" i="1" s="1"/>
  <c r="G20" i="1"/>
  <c r="G19" i="1"/>
  <c r="G18" i="1"/>
  <c r="N18" i="1" s="1"/>
  <c r="G17" i="1"/>
  <c r="N17" i="1" s="1"/>
  <c r="G16" i="1"/>
  <c r="N16" i="1" s="1"/>
  <c r="G15" i="1"/>
  <c r="G14" i="1"/>
  <c r="G13" i="1"/>
  <c r="F9" i="1"/>
  <c r="P9" i="1"/>
  <c r="J13" i="1"/>
  <c r="F14" i="1"/>
  <c r="F23" i="1" s="1"/>
  <c r="J15" i="1"/>
  <c r="F16" i="1"/>
  <c r="L17" i="1"/>
  <c r="L23" i="1" s="1"/>
  <c r="L48" i="1" s="1"/>
  <c r="I18" i="1"/>
  <c r="I23" i="1" s="1"/>
  <c r="F19" i="1"/>
  <c r="L21" i="1"/>
  <c r="I22" i="1"/>
  <c r="F25" i="1"/>
  <c r="F28" i="1" s="1"/>
  <c r="L27" i="1"/>
  <c r="I35" i="1"/>
  <c r="F36" i="1"/>
  <c r="L38" i="1"/>
  <c r="I40" i="1"/>
  <c r="F42" i="1"/>
  <c r="F58" i="1"/>
  <c r="F59" i="1"/>
  <c r="F60" i="1"/>
  <c r="F61" i="1"/>
  <c r="F62" i="1"/>
  <c r="F69" i="1"/>
  <c r="F71" i="1" s="1"/>
  <c r="F70" i="1"/>
  <c r="J92" i="1"/>
  <c r="I98" i="1"/>
  <c r="F123" i="1"/>
  <c r="I131" i="1"/>
  <c r="L40" i="1"/>
  <c r="I42" i="1"/>
  <c r="I46" i="1" s="1"/>
  <c r="F43" i="1"/>
  <c r="Q77" i="1"/>
  <c r="Q83" i="1" s="1"/>
  <c r="L58" i="1"/>
  <c r="L59" i="1"/>
  <c r="L60" i="1"/>
  <c r="L61" i="1"/>
  <c r="L62" i="1"/>
  <c r="L69" i="1"/>
  <c r="L71" i="1" s="1"/>
  <c r="L70" i="1"/>
  <c r="J80" i="1"/>
  <c r="F88" i="1"/>
  <c r="F91" i="1"/>
  <c r="F95" i="1" s="1"/>
  <c r="L97" i="1"/>
  <c r="L99" i="1" s="1"/>
  <c r="F104" i="1"/>
  <c r="F117" i="1"/>
  <c r="F122" i="1"/>
  <c r="F127" i="1" s="1"/>
  <c r="J14" i="1"/>
  <c r="F15" i="1"/>
  <c r="J16" i="1"/>
  <c r="F17" i="1"/>
  <c r="L19" i="1"/>
  <c r="I20" i="1"/>
  <c r="F21" i="1"/>
  <c r="L25" i="1"/>
  <c r="L28" i="1" s="1"/>
  <c r="I26" i="1"/>
  <c r="I28" i="1" s="1"/>
  <c r="F27" i="1"/>
  <c r="L36" i="1"/>
  <c r="I37" i="1"/>
  <c r="F38" i="1"/>
  <c r="L42" i="1"/>
  <c r="L46" i="1" s="1"/>
  <c r="I43" i="1"/>
  <c r="F44" i="1"/>
  <c r="F45" i="1"/>
  <c r="F51" i="1"/>
  <c r="F52" i="1"/>
  <c r="F53" i="1"/>
  <c r="F54" i="1"/>
  <c r="F55" i="1"/>
  <c r="F65" i="1"/>
  <c r="F66" i="1"/>
  <c r="F73" i="1"/>
  <c r="F75" i="1" s="1"/>
  <c r="F74" i="1"/>
  <c r="G79" i="1"/>
  <c r="J87" i="1"/>
  <c r="J89" i="1" s="1"/>
  <c r="I109" i="1"/>
  <c r="F116" i="1"/>
  <c r="F125" i="1"/>
  <c r="G9" i="1"/>
  <c r="Q95" i="1"/>
  <c r="Q101" i="1" s="1"/>
  <c r="Q84" i="1" s="1"/>
  <c r="Q141" i="1" l="1"/>
  <c r="Q138" i="1" s="1"/>
  <c r="Q140" i="1"/>
  <c r="Q137" i="1" s="1"/>
  <c r="Q133" i="1"/>
  <c r="Q82" i="1"/>
  <c r="I48" i="1"/>
  <c r="F48" i="1"/>
  <c r="N59" i="1"/>
  <c r="F101" i="1"/>
  <c r="N113" i="1"/>
  <c r="N79" i="1"/>
  <c r="N81" i="1" s="1"/>
  <c r="G81" i="1"/>
  <c r="F67" i="1"/>
  <c r="L63" i="1"/>
  <c r="L77" i="1" s="1"/>
  <c r="L83" i="1" s="1"/>
  <c r="F63" i="1"/>
  <c r="J23" i="1"/>
  <c r="N14" i="1"/>
  <c r="N40" i="1"/>
  <c r="N60" i="1"/>
  <c r="I89" i="1"/>
  <c r="I110" i="1"/>
  <c r="G95" i="1"/>
  <c r="N91" i="1"/>
  <c r="G99" i="1"/>
  <c r="N97" i="1"/>
  <c r="G110" i="1"/>
  <c r="N108" i="1"/>
  <c r="N110" i="1" s="1"/>
  <c r="G118" i="1"/>
  <c r="N116" i="1"/>
  <c r="J132" i="1"/>
  <c r="F132" i="1"/>
  <c r="F118" i="1"/>
  <c r="F56" i="1"/>
  <c r="F106" i="1"/>
  <c r="F120" i="1" s="1"/>
  <c r="I132" i="1"/>
  <c r="F46" i="1"/>
  <c r="N15" i="1"/>
  <c r="N19" i="1"/>
  <c r="G28" i="1"/>
  <c r="N25" i="1"/>
  <c r="N36" i="1"/>
  <c r="G46" i="1"/>
  <c r="N42" i="1"/>
  <c r="N46" i="1" s="1"/>
  <c r="G56" i="1"/>
  <c r="N51" i="1"/>
  <c r="N61" i="1"/>
  <c r="G71" i="1"/>
  <c r="N69" i="1"/>
  <c r="J81" i="1"/>
  <c r="I95" i="1"/>
  <c r="L118" i="1"/>
  <c r="I56" i="1"/>
  <c r="L81" i="1"/>
  <c r="J95" i="1"/>
  <c r="I99" i="1"/>
  <c r="N92" i="1"/>
  <c r="N98" i="1"/>
  <c r="N109" i="1"/>
  <c r="N117" i="1"/>
  <c r="I127" i="1"/>
  <c r="L132" i="1"/>
  <c r="N129" i="1"/>
  <c r="J101" i="1"/>
  <c r="G23" i="1"/>
  <c r="N13" i="1"/>
  <c r="N38" i="1"/>
  <c r="G67" i="1"/>
  <c r="N65" i="1"/>
  <c r="N67" i="1" s="1"/>
  <c r="G75" i="1"/>
  <c r="N73" i="1"/>
  <c r="N75" i="1" s="1"/>
  <c r="N105" i="1"/>
  <c r="G132" i="1"/>
  <c r="N131" i="1"/>
  <c r="N20" i="1"/>
  <c r="N26" i="1"/>
  <c r="N37" i="1"/>
  <c r="N43" i="1"/>
  <c r="N52" i="1"/>
  <c r="G63" i="1"/>
  <c r="N58" i="1"/>
  <c r="N62" i="1"/>
  <c r="N70" i="1"/>
  <c r="I106" i="1"/>
  <c r="I120" i="1" s="1"/>
  <c r="I63" i="1"/>
  <c r="L106" i="1"/>
  <c r="J28" i="1"/>
  <c r="J46" i="1"/>
  <c r="J56" i="1"/>
  <c r="J71" i="1"/>
  <c r="F81" i="1"/>
  <c r="L95" i="1"/>
  <c r="L101" i="1" s="1"/>
  <c r="L114" i="1"/>
  <c r="G89" i="1"/>
  <c r="N87" i="1"/>
  <c r="N89" i="1" s="1"/>
  <c r="N93" i="1"/>
  <c r="G106" i="1"/>
  <c r="N104" i="1"/>
  <c r="G114" i="1"/>
  <c r="N112" i="1"/>
  <c r="N114" i="1" s="1"/>
  <c r="G127" i="1"/>
  <c r="N122" i="1"/>
  <c r="N127" i="1" s="1"/>
  <c r="J106" i="1"/>
  <c r="J114" i="1"/>
  <c r="J127" i="1"/>
  <c r="N130" i="1"/>
  <c r="N95" i="1" l="1"/>
  <c r="J120" i="1"/>
  <c r="J84" i="1" s="1"/>
  <c r="N106" i="1"/>
  <c r="G101" i="1"/>
  <c r="L120" i="1"/>
  <c r="L84" i="1" s="1"/>
  <c r="N132" i="1"/>
  <c r="N23" i="1"/>
  <c r="N56" i="1"/>
  <c r="F77" i="1"/>
  <c r="F83" i="1" s="1"/>
  <c r="N118" i="1"/>
  <c r="N99" i="1"/>
  <c r="F84" i="1"/>
  <c r="I83" i="1"/>
  <c r="N101" i="1"/>
  <c r="G120" i="1"/>
  <c r="J77" i="1"/>
  <c r="N63" i="1"/>
  <c r="G48" i="1"/>
  <c r="I77" i="1"/>
  <c r="N71" i="1"/>
  <c r="G77" i="1"/>
  <c r="N28" i="1"/>
  <c r="I101" i="1"/>
  <c r="I84" i="1" s="1"/>
  <c r="J48" i="1"/>
  <c r="J83" i="1" s="1"/>
  <c r="F133" i="1" l="1"/>
  <c r="F141" i="1"/>
  <c r="F138" i="1" s="1"/>
  <c r="F140" i="1"/>
  <c r="F137" i="1" s="1"/>
  <c r="F82" i="1"/>
  <c r="L140" i="1"/>
  <c r="L137" i="1" s="1"/>
  <c r="L133" i="1"/>
  <c r="L82" i="1"/>
  <c r="I141" i="1"/>
  <c r="I138" i="1" s="1"/>
  <c r="I140" i="1"/>
  <c r="I137" i="1" s="1"/>
  <c r="I133" i="1"/>
  <c r="I82" i="1"/>
  <c r="L141" i="1"/>
  <c r="L138" i="1" s="1"/>
  <c r="N77" i="1"/>
  <c r="G84" i="1"/>
  <c r="N84" i="1"/>
  <c r="J141" i="1"/>
  <c r="J138" i="1" s="1"/>
  <c r="J140" i="1"/>
  <c r="J137" i="1" s="1"/>
  <c r="J133" i="1"/>
  <c r="J82" i="1"/>
  <c r="G83" i="1"/>
  <c r="N48" i="1"/>
  <c r="N83" i="1" s="1"/>
  <c r="N120" i="1"/>
  <c r="G141" i="1" l="1"/>
  <c r="G138" i="1" s="1"/>
  <c r="G140" i="1"/>
  <c r="G137" i="1" s="1"/>
  <c r="G82" i="1"/>
  <c r="B82" i="1" s="1"/>
  <c r="G133" i="1"/>
  <c r="B133" i="1" s="1"/>
  <c r="N141" i="1"/>
  <c r="N138" i="1" s="1"/>
  <c r="N140" i="1"/>
  <c r="N137" i="1" s="1"/>
  <c r="N82" i="1"/>
  <c r="N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<sst xmlns="http://schemas.openxmlformats.org/spreadsheetml/2006/main" count="266" uniqueCount="238">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</sst>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tankulova/Desktop/Za%20saita/B3_2021_03_19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F9">
            <v>44469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552000</v>
          </cell>
          <cell r="F77">
            <v>421265</v>
          </cell>
        </row>
        <row r="78">
          <cell r="E78">
            <v>49400</v>
          </cell>
          <cell r="F78">
            <v>11128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12</v>
          </cell>
        </row>
        <row r="82">
          <cell r="F82">
            <v>0</v>
          </cell>
        </row>
        <row r="83">
          <cell r="E83">
            <v>198796</v>
          </cell>
          <cell r="F83">
            <v>198796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E89">
            <v>2000</v>
          </cell>
          <cell r="F89">
            <v>5466</v>
          </cell>
        </row>
        <row r="90">
          <cell r="E90">
            <v>41650000</v>
          </cell>
          <cell r="F90">
            <v>47909000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230</v>
          </cell>
        </row>
        <row r="110">
          <cell r="E110">
            <v>1020000</v>
          </cell>
          <cell r="F110">
            <v>8192681</v>
          </cell>
        </row>
        <row r="111">
          <cell r="F111">
            <v>0</v>
          </cell>
        </row>
        <row r="113">
          <cell r="F113">
            <v>-174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E117">
            <v>11046</v>
          </cell>
          <cell r="F117">
            <v>15279</v>
          </cell>
        </row>
        <row r="118">
          <cell r="F118">
            <v>0</v>
          </cell>
        </row>
        <row r="119">
          <cell r="E119">
            <v>-3500000</v>
          </cell>
          <cell r="F119">
            <v>-21900179</v>
          </cell>
        </row>
        <row r="120">
          <cell r="F120">
            <v>35658</v>
          </cell>
        </row>
        <row r="121">
          <cell r="E121">
            <v>-812800</v>
          </cell>
          <cell r="F121">
            <v>-762656</v>
          </cell>
        </row>
        <row r="122">
          <cell r="E122">
            <v>-724918</v>
          </cell>
          <cell r="F122">
            <v>-673029</v>
          </cell>
        </row>
        <row r="123">
          <cell r="E123">
            <v>-87882</v>
          </cell>
          <cell r="F123">
            <v>-88202</v>
          </cell>
        </row>
        <row r="124">
          <cell r="F124">
            <v>-1425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3589400</v>
          </cell>
          <cell r="F137">
            <v>3114010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E147">
            <v>25639</v>
          </cell>
          <cell r="F147">
            <v>25639</v>
          </cell>
        </row>
        <row r="148">
          <cell r="F148">
            <v>0</v>
          </cell>
        </row>
        <row r="149">
          <cell r="E149">
            <v>11120</v>
          </cell>
          <cell r="F149">
            <v>11119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30069466</v>
          </cell>
          <cell r="F187">
            <v>21744114</v>
          </cell>
        </row>
        <row r="190">
          <cell r="E190">
            <v>3292001</v>
          </cell>
          <cell r="F190">
            <v>2370971</v>
          </cell>
        </row>
        <row r="196">
          <cell r="E196">
            <v>9500536</v>
          </cell>
          <cell r="F196">
            <v>6773671</v>
          </cell>
        </row>
        <row r="204">
          <cell r="E204">
            <v>0</v>
          </cell>
          <cell r="F204">
            <v>0</v>
          </cell>
        </row>
        <row r="205">
          <cell r="E205">
            <v>21664558</v>
          </cell>
          <cell r="F205">
            <v>8861705</v>
          </cell>
        </row>
        <row r="217">
          <cell r="E217">
            <v>383074</v>
          </cell>
          <cell r="F217">
            <v>351167</v>
          </cell>
        </row>
        <row r="218">
          <cell r="E218">
            <v>0</v>
          </cell>
          <cell r="F218">
            <v>0</v>
          </cell>
        </row>
        <row r="219">
          <cell r="E219">
            <v>3569</v>
          </cell>
          <cell r="F219">
            <v>2486</v>
          </cell>
        </row>
        <row r="223">
          <cell r="E223">
            <v>1048777</v>
          </cell>
          <cell r="F223">
            <v>967623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198796</v>
          </cell>
          <cell r="F238">
            <v>198796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150000</v>
          </cell>
          <cell r="F258">
            <v>110970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758460</v>
          </cell>
          <cell r="F271">
            <v>545329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136596</v>
          </cell>
          <cell r="F275">
            <v>20096</v>
          </cell>
        </row>
        <row r="276">
          <cell r="E276">
            <v>1835068</v>
          </cell>
          <cell r="F276">
            <v>568126</v>
          </cell>
        </row>
        <row r="284">
          <cell r="E284">
            <v>2941167</v>
          </cell>
          <cell r="F284">
            <v>1513230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28798824</v>
          </cell>
          <cell r="F419">
            <v>7895246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E480">
            <v>599547</v>
          </cell>
          <cell r="F480">
            <v>599547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E493">
            <v>-599547</v>
          </cell>
          <cell r="F493">
            <v>-599547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145473032</v>
          </cell>
        </row>
        <row r="531">
          <cell r="E531">
            <v>0</v>
          </cell>
          <cell r="F531">
            <v>837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-260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-570069</v>
          </cell>
        </row>
        <row r="560">
          <cell r="F560">
            <v>49454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3397786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-133</v>
          </cell>
        </row>
        <row r="574">
          <cell r="F574">
            <v>-149294311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-4808</v>
          </cell>
        </row>
        <row r="578">
          <cell r="F578">
            <v>0</v>
          </cell>
        </row>
        <row r="579">
          <cell r="F579">
            <v>-549417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44488</v>
          </cell>
          <cell r="H605" t="str">
            <v>rkovacheva@moew.government.bg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rkovacheva@moew.government.bg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44469</v>
      </c>
      <c r="M6" s="17"/>
      <c r="N6" s="50" t="s">
        <v>11</v>
      </c>
      <c r="O6" s="3"/>
      <c r="P6" s="51">
        <f>[1]OTCHET!F9</f>
        <v>44469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44469</v>
      </c>
      <c r="H9" s="17"/>
      <c r="I9" s="79">
        <f>+L4</f>
        <v>2021</v>
      </c>
      <c r="J9" s="80">
        <f>+L6</f>
        <v>44469</v>
      </c>
      <c r="K9" s="81"/>
      <c r="L9" s="82">
        <f>+L6</f>
        <v>44469</v>
      </c>
      <c r="M9" s="81"/>
      <c r="N9" s="83">
        <f>+L6</f>
        <v>44469</v>
      </c>
      <c r="O9" s="84"/>
      <c r="P9" s="85">
        <f>+L4</f>
        <v>2021</v>
      </c>
      <c r="Q9" s="86">
        <f>[1]OTCHET!F9</f>
        <v>44469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41650000</v>
      </c>
      <c r="G14" s="133">
        <f t="shared" ref="G14:G22" si="1">+IF($P$2=0,$Q14,0)</f>
        <v>47909000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47909000</v>
      </c>
      <c r="O14" s="111"/>
      <c r="P14" s="132">
        <f>+ROUND(+[1]OTCHET!E90+[1]OTCHET!E93+[1]OTCHET!E94+[1]OTCHET!E115+[1]OTCHET!E116,0)</f>
        <v>41650000</v>
      </c>
      <c r="Q14" s="133">
        <f>+ROUND(+[1]OTCHET!F90+[1]OTCHET!F93+[1]OTCHET!F94+[1]OTCHET!F115+[1]OTCHET!F116,0)</f>
        <v>47909000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1020000</v>
      </c>
      <c r="G16" s="148">
        <f t="shared" si="1"/>
        <v>8192681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8192681</v>
      </c>
      <c r="O16" s="111"/>
      <c r="P16" s="147">
        <f>+ROUND(+[1]OTCHET!E110+[1]OTCHET!E111,0)</f>
        <v>1020000</v>
      </c>
      <c r="Q16" s="148">
        <f>+ROUND(+[1]OTCHET!F110+[1]OTCHET!F111,0)</f>
        <v>8192681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552000</v>
      </c>
      <c r="G17" s="148">
        <f t="shared" si="1"/>
        <v>421265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421265</v>
      </c>
      <c r="O17" s="111"/>
      <c r="P17" s="147">
        <f>+ROUND([1]OTCHET!E77,0)</f>
        <v>552000</v>
      </c>
      <c r="Q17" s="148">
        <f>+ROUND([1]OTCHET!F77,0)</f>
        <v>421265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49400</v>
      </c>
      <c r="G18" s="148">
        <f t="shared" si="1"/>
        <v>11128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11128</v>
      </c>
      <c r="O18" s="111"/>
      <c r="P18" s="147">
        <f>+ROUND([1]OTCHET!E78+[1]OTCHET!E79,0)</f>
        <v>49400</v>
      </c>
      <c r="Q18" s="148">
        <f>+ROUND([1]OTCHET!F78+[1]OTCHET!F79,0)</f>
        <v>11128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3589400</v>
      </c>
      <c r="G19" s="148">
        <f t="shared" si="1"/>
        <v>3114010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3114010</v>
      </c>
      <c r="O19" s="111"/>
      <c r="P19" s="147">
        <f>+ROUND([1]OTCHET!E137++[1]OTCHET!E138,0)</f>
        <v>3589400</v>
      </c>
      <c r="Q19" s="148">
        <f>+ROUND([1]OTCHET!F137++[1]OTCHET!F138,0)</f>
        <v>3114010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200796</v>
      </c>
      <c r="G20" s="148">
        <f t="shared" si="1"/>
        <v>204274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204274</v>
      </c>
      <c r="O20" s="111"/>
      <c r="P20" s="147">
        <f>+ROUND(+SUM([1]OTCHET!E81:E89),0)</f>
        <v>200796</v>
      </c>
      <c r="Q20" s="148">
        <f>+ROUND(+SUM([1]OTCHET!F81:F89),0)</f>
        <v>204274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35484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35484</v>
      </c>
      <c r="O22" s="111"/>
      <c r="P22" s="132">
        <f>+ROUND([1]OTCHET!E113+[1]OTCHET!E114+[1]OTCHET!E120,0)</f>
        <v>0</v>
      </c>
      <c r="Q22" s="133">
        <f>+ROUND([1]OTCHET!F113+[1]OTCHET!F114+[1]OTCHET!F120,0)</f>
        <v>35484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47061596</v>
      </c>
      <c r="G23" s="166">
        <f>+ROUND(+SUM(G13,G14,G16,G17,G18,G19,G20,G21,G22),0)</f>
        <v>59887842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59887842</v>
      </c>
      <c r="O23" s="111"/>
      <c r="P23" s="165">
        <f>+ROUND(+SUM(P13,P14,P16,P17,P18,P19,P20,P21,P22),0)</f>
        <v>47061596</v>
      </c>
      <c r="Q23" s="166">
        <f>+ROUND(+SUM(Q13,Q14,Q16,Q17,Q18,Q19,Q20,Q21,Q22),0)</f>
        <v>59887842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230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230</v>
      </c>
      <c r="O27" s="111"/>
      <c r="P27" s="132">
        <f>+ROUND(+[1]OTCHET!E109,0)</f>
        <v>0</v>
      </c>
      <c r="Q27" s="133">
        <f>+ROUND(+[1]OTCHET!F109,0)</f>
        <v>230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230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230</v>
      </c>
      <c r="O28" s="111"/>
      <c r="P28" s="165">
        <f>+ROUND(+SUM(P25:P27),0)</f>
        <v>0</v>
      </c>
      <c r="Q28" s="166">
        <f>+ROUND(+SUM(Q25:Q27),0)</f>
        <v>230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-4312800</v>
      </c>
      <c r="G35" s="166">
        <f>+IF($P$2=0,$Q35,0)</f>
        <v>-22662835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-22662835</v>
      </c>
      <c r="O35" s="111"/>
      <c r="P35" s="165">
        <f>+ROUND(+[1]OTCHET!E121+[1]OTCHET!E119,0)</f>
        <v>-4312800</v>
      </c>
      <c r="Q35" s="166">
        <f>+ROUND(+[1]OTCHET!F121+[1]OTCHET!F119,0)</f>
        <v>-22662835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-724918</v>
      </c>
      <c r="G36" s="215">
        <f>+IF($P$2=0,$Q36,0)</f>
        <v>-673029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-673029</v>
      </c>
      <c r="O36" s="111"/>
      <c r="P36" s="214">
        <f>+ROUND([1]OTCHET!E122,0)</f>
        <v>-724918</v>
      </c>
      <c r="Q36" s="215">
        <f>+ROUND([1]OTCHET!F122,0)</f>
        <v>-673029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-87882</v>
      </c>
      <c r="G37" s="224">
        <f>+IF($P$2=0,$Q37,0)</f>
        <v>-88202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-88202</v>
      </c>
      <c r="O37" s="111"/>
      <c r="P37" s="223">
        <f>+ROUND([1]OTCHET!E123,0)</f>
        <v>-87882</v>
      </c>
      <c r="Q37" s="224">
        <f>+ROUND([1]OTCHET!F123,0)</f>
        <v>-88202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-1425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-1425</v>
      </c>
      <c r="O38" s="111"/>
      <c r="P38" s="232">
        <f>+ROUND([1]OTCHET!E124,0)</f>
        <v>0</v>
      </c>
      <c r="Q38" s="233">
        <f>+ROUND([1]OTCHET!F124,0)</f>
        <v>-1425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11046</v>
      </c>
      <c r="G40" s="166">
        <f>+IF($P$2=0,$Q40,0)</f>
        <v>15279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15279</v>
      </c>
      <c r="O40" s="111"/>
      <c r="P40" s="165">
        <f>+ROUND([1]OTCHET!E117+[1]OTCHET!E118,0)</f>
        <v>11046</v>
      </c>
      <c r="Q40" s="166">
        <f>+ROUND([1]OTCHET!F117+[1]OTCHET!F118,0)</f>
        <v>15279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36759</v>
      </c>
      <c r="G43" s="148">
        <f>+IF($P$2=0,$Q43,0)</f>
        <v>36758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36758</v>
      </c>
      <c r="O43" s="111"/>
      <c r="P43" s="147">
        <f>+ROUND(+SUM([1]OTCHET!E145:E150)+SUM([1]OTCHET!E163:E168),0)</f>
        <v>36759</v>
      </c>
      <c r="Q43" s="148">
        <f>+ROUND(+SUM([1]OTCHET!F145:F150)+SUM([1]OTCHET!F163:F168),0)</f>
        <v>36758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36759</v>
      </c>
      <c r="G46" s="166">
        <f>+ROUND(+SUM(G42:G45),0)</f>
        <v>36758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36758</v>
      </c>
      <c r="O46" s="111"/>
      <c r="P46" s="165">
        <f>+ROUND(+SUM(P42:P45),0)</f>
        <v>36759</v>
      </c>
      <c r="Q46" s="166">
        <f>+ROUND(+SUM(Q42:Q45),0)</f>
        <v>36758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42796601</v>
      </c>
      <c r="G48" s="252">
        <f>+ROUND(G23+G28+G35+G40+G46,0)</f>
        <v>37277274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37277274</v>
      </c>
      <c r="O48" s="254"/>
      <c r="P48" s="251">
        <f>+ROUND(P23+P28+P35+P40+P46,0)</f>
        <v>42796601</v>
      </c>
      <c r="Q48" s="252">
        <f>+ROUND(Q23+Q28+Q35+Q40+Q46,0)</f>
        <v>37277274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22036375</v>
      </c>
      <c r="G51" s="116">
        <f>+IF($P$2=0,$Q51,0)</f>
        <v>9053381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9053381</v>
      </c>
      <c r="O51" s="111"/>
      <c r="P51" s="115">
        <f>+ROUND([1]OTCHET!E205-SUM([1]OTCHET!E217:E219)+[1]OTCHET!E271+IF(+OR([1]OTCHET!$F$12="5500",[1]OTCHET!$F$12="5600"),0,+[1]OTCHET!E297),0)</f>
        <v>22036375</v>
      </c>
      <c r="Q51" s="116">
        <f>+ROUND([1]OTCHET!F205-SUM([1]OTCHET!F217:F219)+[1]OTCHET!F271+IF(+OR([1]OTCHET!$F$12="5500",[1]OTCHET!$F$12="5600"),0,+[1]OTCHET!F297),0)</f>
        <v>9053381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386643</v>
      </c>
      <c r="G52" s="133">
        <f>+IF($P$2=0,$Q52,0)</f>
        <v>353653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353653</v>
      </c>
      <c r="O52" s="111"/>
      <c r="P52" s="132">
        <f>+ROUND(+SUM([1]OTCHET!E217:E219),0)</f>
        <v>386643</v>
      </c>
      <c r="Q52" s="133">
        <f>+ROUND(+SUM([1]OTCHET!F217:F219),0)</f>
        <v>353653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1048777</v>
      </c>
      <c r="G53" s="133">
        <f>+IF($P$2=0,$Q53,0)</f>
        <v>967623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967623</v>
      </c>
      <c r="O53" s="111"/>
      <c r="P53" s="132">
        <f>+ROUND([1]OTCHET!E223,0)</f>
        <v>1048777</v>
      </c>
      <c r="Q53" s="133">
        <f>+ROUND([1]OTCHET!F223,0)</f>
        <v>967623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33361467</v>
      </c>
      <c r="G54" s="133">
        <f>+IF($P$2=0,$Q54,0)</f>
        <v>24115085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24115085</v>
      </c>
      <c r="O54" s="111"/>
      <c r="P54" s="132">
        <f>+ROUND([1]OTCHET!E187+[1]OTCHET!E190,0)</f>
        <v>33361467</v>
      </c>
      <c r="Q54" s="133">
        <f>+ROUND([1]OTCHET!F187+[1]OTCHET!F190,0)</f>
        <v>24115085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9500536</v>
      </c>
      <c r="G55" s="133">
        <f>+IF($P$2=0,$Q55,0)</f>
        <v>6773671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6773671</v>
      </c>
      <c r="O55" s="111"/>
      <c r="P55" s="132">
        <f>+ROUND([1]OTCHET!E196+[1]OTCHET!E204,0)</f>
        <v>9500536</v>
      </c>
      <c r="Q55" s="133">
        <f>+ROUND([1]OTCHET!F196+[1]OTCHET!F204,0)</f>
        <v>6773671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66333798</v>
      </c>
      <c r="G56" s="263">
        <f>+ROUND(+SUM(G51:G55),0)</f>
        <v>41263413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41263413</v>
      </c>
      <c r="O56" s="111"/>
      <c r="P56" s="262">
        <f>+ROUND(+SUM(P51:P55),0)</f>
        <v>66333798</v>
      </c>
      <c r="Q56" s="263">
        <f>+ROUND(+SUM(Q51:Q55),0)</f>
        <v>41263413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1971664</v>
      </c>
      <c r="G59" s="133">
        <f>+IF($P$2=0,$Q59,0)</f>
        <v>588222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588222</v>
      </c>
      <c r="O59" s="111"/>
      <c r="P59" s="132">
        <f>+ROUND(+[1]OTCHET!E275+[1]OTCHET!E276,0)</f>
        <v>1971664</v>
      </c>
      <c r="Q59" s="133">
        <f>+ROUND(+[1]OTCHET!F275+[1]OTCHET!F276,0)</f>
        <v>588222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2941167</v>
      </c>
      <c r="G60" s="133">
        <f>+IF($P$2=0,$Q60,0)</f>
        <v>1513230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1513230</v>
      </c>
      <c r="O60" s="111"/>
      <c r="P60" s="132">
        <f>+ROUND([1]OTCHET!E284,0)</f>
        <v>2941167</v>
      </c>
      <c r="Q60" s="133">
        <f>+ROUND([1]OTCHET!F284,0)</f>
        <v>1513230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4912831</v>
      </c>
      <c r="G63" s="263">
        <f>+ROUND(+SUM(G58:G61),0)</f>
        <v>2101452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2101452</v>
      </c>
      <c r="O63" s="111"/>
      <c r="P63" s="262">
        <f>+ROUND(+SUM(P58:P61),0)</f>
        <v>4912831</v>
      </c>
      <c r="Q63" s="263">
        <f>+ROUND(+SUM(Q58:Q61),0)</f>
        <v>2101452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198796</v>
      </c>
      <c r="G65" s="116">
        <f>+IF($P$2=0,$Q65,0)</f>
        <v>198796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198796</v>
      </c>
      <c r="O65" s="111"/>
      <c r="P65" s="115">
        <f>+ROUND([1]OTCHET!E227+[1]OTCHET!E233+SUM([1]OTCHET!E236:E239),0)</f>
        <v>198796</v>
      </c>
      <c r="Q65" s="116">
        <f>+ROUND([1]OTCHET!F227+[1]OTCHET!F233+SUM([1]OTCHET!F236:F239),0)</f>
        <v>198796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198796</v>
      </c>
      <c r="G67" s="263">
        <f>+ROUND(+SUM(G65:G66),0)</f>
        <v>198796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198796</v>
      </c>
      <c r="O67" s="111"/>
      <c r="P67" s="262">
        <f>+ROUND(+SUM(P65:P66),0)</f>
        <v>198796</v>
      </c>
      <c r="Q67" s="263">
        <f>+ROUND(+SUM(Q65:Q66),0)</f>
        <v>198796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150000</v>
      </c>
      <c r="G69" s="116">
        <f>+IF($P$2=0,$Q69,0)</f>
        <v>110970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110970</v>
      </c>
      <c r="O69" s="111"/>
      <c r="P69" s="115">
        <f>+ROUND(+SUM([1]OTCHET!E255:E258)+IF(+OR([1]OTCHET!$F$12="5500",[1]OTCHET!$F$12="5600"),+[1]OTCHET!E297,0),0)</f>
        <v>150000</v>
      </c>
      <c r="Q69" s="116">
        <f>+ROUND(+SUM([1]OTCHET!F255:F258)+IF(+OR([1]OTCHET!$F$12="5500",[1]OTCHET!$F$12="5600"),+[1]OTCHET!F297,0),0)</f>
        <v>110970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150000</v>
      </c>
      <c r="G71" s="263">
        <f>+ROUND(+SUM(G69:G70),0)</f>
        <v>110970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110970</v>
      </c>
      <c r="O71" s="111"/>
      <c r="P71" s="262">
        <f>+ROUND(+SUM(P69:P70),0)</f>
        <v>150000</v>
      </c>
      <c r="Q71" s="263">
        <f>+ROUND(+SUM(Q69:Q70),0)</f>
        <v>110970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71595425</v>
      </c>
      <c r="G77" s="286">
        <f>+ROUND(G56+G63+G67+G71+G75,0)</f>
        <v>43674631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43674631</v>
      </c>
      <c r="O77" s="111"/>
      <c r="P77" s="285">
        <f>+ROUND(P56+P63+P67+P71+P75,0)</f>
        <v>71595425</v>
      </c>
      <c r="Q77" s="286">
        <f>+ROUND(Q56+Q63+Q67+Q71+Q75,0)</f>
        <v>43674631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28798824</v>
      </c>
      <c r="G79" s="122">
        <f>+IF($P$2=0,$Q79,0)</f>
        <v>7895246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7895246</v>
      </c>
      <c r="O79" s="111"/>
      <c r="P79" s="121">
        <f>+ROUND([1]OTCHET!E419,0)</f>
        <v>28798824</v>
      </c>
      <c r="Q79" s="122">
        <f>+ROUND([1]OTCHET!F419,0)</f>
        <v>7895246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28798824</v>
      </c>
      <c r="G81" s="299">
        <f>+ROUND(G79+G80,0)</f>
        <v>7895246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7895246</v>
      </c>
      <c r="O81" s="111"/>
      <c r="P81" s="298">
        <f>+ROUND(P79+P80,0)</f>
        <v>28798824</v>
      </c>
      <c r="Q81" s="299">
        <f>+ROUND(Q79+Q80,0)</f>
        <v>7895246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1497889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1497889</v>
      </c>
      <c r="O83" s="320"/>
      <c r="P83" s="317">
        <f>+ROUND(P48,0)-ROUND(P77,0)+ROUND(P81,0)</f>
        <v>0</v>
      </c>
      <c r="Q83" s="318">
        <f>+ROUND(Q48,0)-ROUND(Q77,0)+ROUND(Q81,0)</f>
        <v>1497889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-1497889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-1497889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-1497889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599547</v>
      </c>
      <c r="G92" s="133">
        <f>+IF($P$2=0,$Q92,0)</f>
        <v>599547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599547</v>
      </c>
      <c r="O92" s="111"/>
      <c r="P92" s="132">
        <f>+ROUND([1]OTCHET!E467+[1]OTCHET!E470+[1]OTCHET!E480+[1]OTCHET!E502+IF(+[1]OTCHET!E494&gt;0,+[1]OTCHET!E494,0),0)</f>
        <v>599547</v>
      </c>
      <c r="Q92" s="133">
        <f>+ROUND([1]OTCHET!F467+[1]OTCHET!F470+[1]OTCHET!F480+[1]OTCHET!F502+IF(+[1]OTCHET!F494&gt;0,+[1]OTCHET!F494,0),0)</f>
        <v>599547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599547</v>
      </c>
      <c r="G95" s="166">
        <f>+ROUND(+SUM(G91:G94),0)</f>
        <v>599547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599547</v>
      </c>
      <c r="O95" s="111"/>
      <c r="P95" s="165">
        <f>+ROUND(+SUM(P91:P94),0)</f>
        <v>599547</v>
      </c>
      <c r="Q95" s="166">
        <f>+ROUND(+SUM(Q91:Q94),0)</f>
        <v>599547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49454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49454</v>
      </c>
      <c r="O98" s="111"/>
      <c r="P98" s="132">
        <f>+ROUND(+[1]OTCHET!E477+[1]OTCHET!E558+[1]OTCHET!E560,0)</f>
        <v>0</v>
      </c>
      <c r="Q98" s="133">
        <f>+ROUND(+[1]OTCHET!F477+[1]OTCHET!F558+[1]OTCHET!F560,0)</f>
        <v>49454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49454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49454</v>
      </c>
      <c r="O99" s="111"/>
      <c r="P99" s="165">
        <f>+ROUND(+SUM(P97:P98),0)</f>
        <v>0</v>
      </c>
      <c r="Q99" s="166">
        <f>+ROUND(+SUM(Q97:Q98),0)</f>
        <v>49454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599547</v>
      </c>
      <c r="G101" s="252">
        <f>+ROUND(G89+G95+G99,0)</f>
        <v>649001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649001</v>
      </c>
      <c r="O101" s="254"/>
      <c r="P101" s="251">
        <f>+ROUND(P89+P95+P99,0)</f>
        <v>599547</v>
      </c>
      <c r="Q101" s="252">
        <f>+ROUND(Q89+Q95+Q99,0)</f>
        <v>649001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-599547</v>
      </c>
      <c r="G109" s="133">
        <f>+IF($P$2=0,$Q109,0)</f>
        <v>-599547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-599547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-599547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-599547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-599547</v>
      </c>
      <c r="G110" s="263">
        <f>+ROUND(+SUM(G108:G109),0)</f>
        <v>-599547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-599547</v>
      </c>
      <c r="O110" s="111"/>
      <c r="P110" s="262">
        <f>+ROUND(+SUM(P108:P109),0)</f>
        <v>-599547</v>
      </c>
      <c r="Q110" s="263">
        <f>+ROUND(+SUM(Q108:Q109),0)</f>
        <v>-599547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-260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-260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-260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-570069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-570069</v>
      </c>
      <c r="O117" s="111"/>
      <c r="P117" s="132">
        <f>+ROUND([1]OTCHET!E559+[1]OTCHET!E561,0)</f>
        <v>0</v>
      </c>
      <c r="Q117" s="133">
        <f>+ROUND([1]OTCHET!F559+[1]OTCHET!F561,0)</f>
        <v>-570069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-570329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-570329</v>
      </c>
      <c r="O118" s="111"/>
      <c r="P118" s="262">
        <f>+ROUND(+SUM(P116:P117),0)</f>
        <v>0</v>
      </c>
      <c r="Q118" s="263">
        <f>+ROUND(+SUM(Q116:Q117),0)</f>
        <v>-570329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-599547</v>
      </c>
      <c r="G120" s="287">
        <f>+ROUND(G106+G110+G114+G118,0)</f>
        <v>-1169876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-1169876</v>
      </c>
      <c r="O120" s="111"/>
      <c r="P120" s="349">
        <f>+ROUND(P106+P110+P114+P118,0)</f>
        <v>-599547</v>
      </c>
      <c r="Q120" s="287">
        <f>+ROUND(Q106+Q110+Q114+Q118,0)</f>
        <v>-1169876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145473032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145473032</v>
      </c>
      <c r="O123" s="111"/>
      <c r="P123" s="132">
        <f>+ROUND([1]OTCHET!E524,0)</f>
        <v>0</v>
      </c>
      <c r="Q123" s="133">
        <f>+ROUND([1]OTCHET!F524,0)</f>
        <v>145473032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-548580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-548580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-548580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144924452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144924452</v>
      </c>
      <c r="O127" s="111"/>
      <c r="P127" s="298">
        <f>+ROUND(+P122+P123+P124+P126,0)</f>
        <v>0</v>
      </c>
      <c r="Q127" s="299">
        <f>+ROUND(+Q122+Q123+Q124+Q126,0)</f>
        <v>144924452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3397786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3397786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3397786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149299252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149299252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149299252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145901466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145901466</v>
      </c>
      <c r="O132" s="111"/>
      <c r="P132" s="373">
        <f>+ROUND(+P131-P129-P130,0)</f>
        <v>0</v>
      </c>
      <c r="Q132" s="374">
        <f>+ROUND(+Q131-Q129-Q130,0)</f>
        <v>145901466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44488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7559055118110237" bottom="0.15748031496062992" header="0.15748031496062992" footer="0.15748031496062992"/>
  <pageSetup paperSize="9" scale="55" fitToHeight="0" orientation="landscape" horizontalDpi="4294967294" verticalDpi="4294967294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2021-11-04T10:11:31Z</dcterms:created>
  <dcterms:modified xsi:type="dcterms:W3CDTF">2021-11-04T10:13:07Z</dcterms:modified>
</cp:coreProperties>
</file>