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-2022\BD\novi AP\"/>
    </mc:Choice>
  </mc:AlternateContent>
  <bookViews>
    <workbookView xWindow="0" yWindow="0" windowWidth="28800" windowHeight="12432"/>
  </bookViews>
  <sheets>
    <sheet name="Dactylorhiz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60" i="3" l="1"/>
  <c r="AH53" i="3"/>
  <c r="AH52" i="3"/>
  <c r="AH51" i="3"/>
  <c r="AH41" i="3"/>
  <c r="AH40" i="3"/>
  <c r="AH39" i="3"/>
  <c r="AH38" i="3"/>
  <c r="AH37" i="3"/>
  <c r="AH36" i="3"/>
  <c r="AH35" i="3"/>
  <c r="AH34" i="3"/>
  <c r="AH33" i="3"/>
  <c r="AH32" i="3"/>
  <c r="AH31" i="3"/>
  <c r="AH15" i="3"/>
  <c r="AH9" i="3"/>
  <c r="AH8" i="3"/>
  <c r="AH7" i="3"/>
  <c r="AH6" i="3"/>
  <c r="R72" i="3" l="1"/>
  <c r="AF70" i="3"/>
  <c r="AB70" i="3"/>
  <c r="S70" i="3"/>
  <c r="Q70" i="3" s="1"/>
  <c r="R70" i="3" s="1"/>
  <c r="AF69" i="3"/>
  <c r="AB69" i="3"/>
  <c r="S69" i="3"/>
  <c r="Q69" i="3" s="1"/>
  <c r="R69" i="3" s="1"/>
  <c r="AF68" i="3"/>
  <c r="AB68" i="3"/>
  <c r="AF67" i="3"/>
  <c r="AB67" i="3"/>
  <c r="W67" i="3"/>
  <c r="X67" i="3" s="1"/>
  <c r="AF66" i="3"/>
  <c r="AB66" i="3"/>
  <c r="W66" i="3"/>
  <c r="X66" i="3" s="1"/>
  <c r="AF65" i="3"/>
  <c r="AB65" i="3"/>
  <c r="W65" i="3"/>
  <c r="X65" i="3" s="1"/>
  <c r="AF64" i="3"/>
  <c r="AB64" i="3"/>
  <c r="W64" i="3"/>
  <c r="X64" i="3" s="1"/>
  <c r="S64" i="3" s="1"/>
  <c r="Q64" i="3" s="1"/>
  <c r="R64" i="3" s="1"/>
  <c r="AF63" i="3"/>
  <c r="AB63" i="3"/>
  <c r="W63" i="3"/>
  <c r="X63" i="3" s="1"/>
  <c r="AF62" i="3"/>
  <c r="AB62" i="3"/>
  <c r="W62" i="3"/>
  <c r="X62" i="3" s="1"/>
  <c r="AF61" i="3"/>
  <c r="S61" i="3"/>
  <c r="Q61" i="3"/>
  <c r="R61" i="3" s="1"/>
  <c r="AF60" i="3"/>
  <c r="AB60" i="3"/>
  <c r="W60" i="3"/>
  <c r="X60" i="3" s="1"/>
  <c r="S60" i="3" s="1"/>
  <c r="Q60" i="3" s="1"/>
  <c r="R60" i="3" s="1"/>
  <c r="AF59" i="3"/>
  <c r="AB59" i="3"/>
  <c r="W59" i="3"/>
  <c r="X59" i="3" s="1"/>
  <c r="S59" i="3" s="1"/>
  <c r="Q59" i="3" s="1"/>
  <c r="R59" i="3" s="1"/>
  <c r="AH58" i="3"/>
  <c r="S58" i="3" s="1"/>
  <c r="Q58" i="3" s="1"/>
  <c r="R58" i="3" s="1"/>
  <c r="X58" i="3"/>
  <c r="AF57" i="3"/>
  <c r="S57" i="3" s="1"/>
  <c r="Q57" i="3" s="1"/>
  <c r="R57" i="3" s="1"/>
  <c r="AF56" i="3"/>
  <c r="S56" i="3"/>
  <c r="Q56" i="3" s="1"/>
  <c r="R56" i="3" s="1"/>
  <c r="AF55" i="3"/>
  <c r="S55" i="3"/>
  <c r="Q55" i="3"/>
  <c r="R55" i="3" s="1"/>
  <c r="AF54" i="3"/>
  <c r="AB54" i="3"/>
  <c r="W54" i="3"/>
  <c r="X54" i="3" s="1"/>
  <c r="AF53" i="3"/>
  <c r="AB53" i="3"/>
  <c r="W53" i="3"/>
  <c r="X53" i="3" s="1"/>
  <c r="AF52" i="3"/>
  <c r="AB52" i="3"/>
  <c r="W52" i="3"/>
  <c r="X52" i="3" s="1"/>
  <c r="S52" i="3" s="1"/>
  <c r="Q52" i="3" s="1"/>
  <c r="R52" i="3" s="1"/>
  <c r="AF51" i="3"/>
  <c r="AB51" i="3"/>
  <c r="W51" i="3"/>
  <c r="X51" i="3" s="1"/>
  <c r="S51" i="3" s="1"/>
  <c r="Q51" i="3" s="1"/>
  <c r="R51" i="3" s="1"/>
  <c r="AF50" i="3"/>
  <c r="AB50" i="3"/>
  <c r="W50" i="3"/>
  <c r="X50" i="3" s="1"/>
  <c r="AF49" i="3"/>
  <c r="AB49" i="3"/>
  <c r="S49" i="3" s="1"/>
  <c r="Q49" i="3" s="1"/>
  <c r="R49" i="3" s="1"/>
  <c r="W49" i="3"/>
  <c r="X49" i="3" s="1"/>
  <c r="AF48" i="3"/>
  <c r="AB48" i="3"/>
  <c r="W48" i="3"/>
  <c r="X48" i="3" s="1"/>
  <c r="AF47" i="3"/>
  <c r="AB47" i="3"/>
  <c r="W47" i="3"/>
  <c r="X47" i="3" s="1"/>
  <c r="AF46" i="3"/>
  <c r="AB46" i="3"/>
  <c r="W46" i="3"/>
  <c r="X46" i="3" s="1"/>
  <c r="S46" i="3" s="1"/>
  <c r="Q46" i="3" s="1"/>
  <c r="R46" i="3" s="1"/>
  <c r="AF45" i="3"/>
  <c r="AB45" i="3"/>
  <c r="W45" i="3"/>
  <c r="X45" i="3" s="1"/>
  <c r="S45" i="3" s="1"/>
  <c r="Q45" i="3" s="1"/>
  <c r="R45" i="3" s="1"/>
  <c r="AF44" i="3"/>
  <c r="AB44" i="3"/>
  <c r="W44" i="3"/>
  <c r="X44" i="3" s="1"/>
  <c r="AF43" i="3"/>
  <c r="AB43" i="3"/>
  <c r="W43" i="3"/>
  <c r="X43" i="3" s="1"/>
  <c r="AF42" i="3"/>
  <c r="AB42" i="3"/>
  <c r="W42" i="3"/>
  <c r="X42" i="3" s="1"/>
  <c r="S42" i="3" s="1"/>
  <c r="Q42" i="3" s="1"/>
  <c r="R42" i="3" s="1"/>
  <c r="AF41" i="3"/>
  <c r="AB41" i="3"/>
  <c r="W41" i="3"/>
  <c r="X41" i="3" s="1"/>
  <c r="AF40" i="3"/>
  <c r="AB40" i="3"/>
  <c r="W40" i="3"/>
  <c r="X40" i="3" s="1"/>
  <c r="AF39" i="3"/>
  <c r="AB39" i="3"/>
  <c r="W39" i="3"/>
  <c r="X39" i="3" s="1"/>
  <c r="S39" i="3" s="1"/>
  <c r="Q39" i="3"/>
  <c r="R39" i="3" s="1"/>
  <c r="AF38" i="3"/>
  <c r="AB38" i="3"/>
  <c r="W38" i="3"/>
  <c r="X38" i="3" s="1"/>
  <c r="AF37" i="3"/>
  <c r="AB37" i="3"/>
  <c r="W37" i="3"/>
  <c r="X37" i="3" s="1"/>
  <c r="AF36" i="3"/>
  <c r="AB36" i="3"/>
  <c r="W36" i="3"/>
  <c r="X36" i="3" s="1"/>
  <c r="AF35" i="3"/>
  <c r="AB35" i="3"/>
  <c r="W35" i="3"/>
  <c r="X35" i="3" s="1"/>
  <c r="AF34" i="3"/>
  <c r="AB34" i="3"/>
  <c r="W34" i="3"/>
  <c r="X34" i="3" s="1"/>
  <c r="S34" i="3" s="1"/>
  <c r="Q34" i="3" s="1"/>
  <c r="R34" i="3" s="1"/>
  <c r="AF33" i="3"/>
  <c r="AB33" i="3"/>
  <c r="W33" i="3"/>
  <c r="X33" i="3" s="1"/>
  <c r="AF32" i="3"/>
  <c r="AB32" i="3"/>
  <c r="W32" i="3"/>
  <c r="X32" i="3" s="1"/>
  <c r="AF31" i="3"/>
  <c r="AB31" i="3"/>
  <c r="W31" i="3"/>
  <c r="X31" i="3" s="1"/>
  <c r="S31" i="3" s="1"/>
  <c r="Q31" i="3" s="1"/>
  <c r="R31" i="3" s="1"/>
  <c r="AF30" i="3"/>
  <c r="AB30" i="3"/>
  <c r="W30" i="3"/>
  <c r="X30" i="3" s="1"/>
  <c r="S30" i="3" s="1"/>
  <c r="Q30" i="3" s="1"/>
  <c r="R30" i="3" s="1"/>
  <c r="AF29" i="3"/>
  <c r="AB29" i="3"/>
  <c r="W29" i="3"/>
  <c r="X29" i="3" s="1"/>
  <c r="AF28" i="3"/>
  <c r="AB28" i="3"/>
  <c r="W28" i="3"/>
  <c r="X28" i="3" s="1"/>
  <c r="AF27" i="3"/>
  <c r="AB27" i="3"/>
  <c r="W27" i="3"/>
  <c r="X27" i="3" s="1"/>
  <c r="S27" i="3" s="1"/>
  <c r="Q27" i="3" s="1"/>
  <c r="R27" i="3" s="1"/>
  <c r="AF26" i="3"/>
  <c r="AB26" i="3"/>
  <c r="W26" i="3"/>
  <c r="X26" i="3" s="1"/>
  <c r="S26" i="3" s="1"/>
  <c r="Q26" i="3" s="1"/>
  <c r="R26" i="3" s="1"/>
  <c r="AF25" i="3"/>
  <c r="S25" i="3" s="1"/>
  <c r="Q25" i="3" s="1"/>
  <c r="R25" i="3" s="1"/>
  <c r="AB25" i="3"/>
  <c r="W25" i="3"/>
  <c r="X25" i="3" s="1"/>
  <c r="AF24" i="3"/>
  <c r="AB24" i="3"/>
  <c r="W24" i="3"/>
  <c r="X24" i="3" s="1"/>
  <c r="S24" i="3" s="1"/>
  <c r="Q24" i="3" s="1"/>
  <c r="R24" i="3" s="1"/>
  <c r="AF23" i="3"/>
  <c r="AB23" i="3"/>
  <c r="W23" i="3"/>
  <c r="X23" i="3" s="1"/>
  <c r="AH22" i="3"/>
  <c r="AF22" i="3"/>
  <c r="AB22" i="3"/>
  <c r="W22" i="3"/>
  <c r="X22" i="3" s="1"/>
  <c r="AH21" i="3"/>
  <c r="AF21" i="3"/>
  <c r="AB21" i="3"/>
  <c r="W21" i="3"/>
  <c r="X21" i="3" s="1"/>
  <c r="AH20" i="3"/>
  <c r="AF20" i="3"/>
  <c r="AB20" i="3"/>
  <c r="W20" i="3"/>
  <c r="X20" i="3" s="1"/>
  <c r="AH19" i="3"/>
  <c r="AF19" i="3"/>
  <c r="AB19" i="3"/>
  <c r="W19" i="3"/>
  <c r="X19" i="3" s="1"/>
  <c r="AH18" i="3"/>
  <c r="AF18" i="3"/>
  <c r="AB18" i="3"/>
  <c r="W18" i="3"/>
  <c r="X18" i="3" s="1"/>
  <c r="AH17" i="3"/>
  <c r="AF17" i="3"/>
  <c r="AB17" i="3"/>
  <c r="W17" i="3"/>
  <c r="X17" i="3" s="1"/>
  <c r="AH16" i="3"/>
  <c r="AF16" i="3"/>
  <c r="AB16" i="3"/>
  <c r="W16" i="3"/>
  <c r="X16" i="3" s="1"/>
  <c r="AF15" i="3"/>
  <c r="AB15" i="3"/>
  <c r="W15" i="3"/>
  <c r="X15" i="3" s="1"/>
  <c r="S15" i="3" s="1"/>
  <c r="Q15" i="3" s="1"/>
  <c r="R15" i="3" s="1"/>
  <c r="AF14" i="3"/>
  <c r="S14" i="3" s="1"/>
  <c r="Q14" i="3" s="1"/>
  <c r="R14" i="3" s="1"/>
  <c r="AF11" i="3"/>
  <c r="AB11" i="3"/>
  <c r="W11" i="3"/>
  <c r="X11" i="3" s="1"/>
  <c r="S11" i="3" s="1"/>
  <c r="Q11" i="3" s="1"/>
  <c r="R11" i="3" s="1"/>
  <c r="AF10" i="3"/>
  <c r="S10" i="3" s="1"/>
  <c r="Q10" i="3" s="1"/>
  <c r="R10" i="3" s="1"/>
  <c r="AB10" i="3"/>
  <c r="W10" i="3"/>
  <c r="X10" i="3" s="1"/>
  <c r="AF9" i="3"/>
  <c r="AB9" i="3"/>
  <c r="W9" i="3"/>
  <c r="X9" i="3" s="1"/>
  <c r="S9" i="3" s="1"/>
  <c r="Q9" i="3" s="1"/>
  <c r="R9" i="3" s="1"/>
  <c r="AF8" i="3"/>
  <c r="AB8" i="3"/>
  <c r="W8" i="3"/>
  <c r="X8" i="3" s="1"/>
  <c r="AF7" i="3"/>
  <c r="AB7" i="3"/>
  <c r="W7" i="3"/>
  <c r="X7" i="3" s="1"/>
  <c r="AF6" i="3"/>
  <c r="AB6" i="3"/>
  <c r="W6" i="3"/>
  <c r="X6" i="3" s="1"/>
  <c r="S6" i="3" s="1"/>
  <c r="Q6" i="3" s="1"/>
  <c r="R5" i="3"/>
  <c r="R4" i="3"/>
  <c r="R3" i="3"/>
  <c r="S16" i="3" l="1"/>
  <c r="Q16" i="3" s="1"/>
  <c r="R16" i="3" s="1"/>
  <c r="S18" i="3"/>
  <c r="Q18" i="3" s="1"/>
  <c r="R18" i="3" s="1"/>
  <c r="S20" i="3"/>
  <c r="Q20" i="3" s="1"/>
  <c r="R20" i="3" s="1"/>
  <c r="S8" i="3"/>
  <c r="Q8" i="3" s="1"/>
  <c r="R8" i="3" s="1"/>
  <c r="S22" i="3"/>
  <c r="Q22" i="3" s="1"/>
  <c r="R22" i="3" s="1"/>
  <c r="S23" i="3"/>
  <c r="Q23" i="3" s="1"/>
  <c r="R23" i="3" s="1"/>
  <c r="S33" i="3"/>
  <c r="Q33" i="3" s="1"/>
  <c r="R33" i="3" s="1"/>
  <c r="S37" i="3"/>
  <c r="Q37" i="3" s="1"/>
  <c r="R37" i="3" s="1"/>
  <c r="S48" i="3"/>
  <c r="Q48" i="3" s="1"/>
  <c r="R48" i="3" s="1"/>
  <c r="S50" i="3"/>
  <c r="Q50" i="3" s="1"/>
  <c r="R50" i="3" s="1"/>
  <c r="S54" i="3"/>
  <c r="Q54" i="3" s="1"/>
  <c r="R54" i="3" s="1"/>
  <c r="S63" i="3"/>
  <c r="Q63" i="3" s="1"/>
  <c r="R63" i="3" s="1"/>
  <c r="S67" i="3"/>
  <c r="Q67" i="3" s="1"/>
  <c r="R67" i="3" s="1"/>
  <c r="S68" i="3"/>
  <c r="Q68" i="3" s="1"/>
  <c r="R68" i="3" s="1"/>
  <c r="S17" i="3"/>
  <c r="Q17" i="3" s="1"/>
  <c r="R17" i="3" s="1"/>
  <c r="S19" i="3"/>
  <c r="Q19" i="3" s="1"/>
  <c r="R19" i="3" s="1"/>
  <c r="S7" i="3"/>
  <c r="Q7" i="3" s="1"/>
  <c r="R7" i="3" s="1"/>
  <c r="S28" i="3"/>
  <c r="Q28" i="3" s="1"/>
  <c r="R28" i="3" s="1"/>
  <c r="S32" i="3"/>
  <c r="Q32" i="3" s="1"/>
  <c r="R32" i="3" s="1"/>
  <c r="S36" i="3"/>
  <c r="Q36" i="3" s="1"/>
  <c r="R36" i="3" s="1"/>
  <c r="S43" i="3"/>
  <c r="Q43" i="3" s="1"/>
  <c r="R43" i="3" s="1"/>
  <c r="S47" i="3"/>
  <c r="Q47" i="3" s="1"/>
  <c r="R47" i="3" s="1"/>
  <c r="S38" i="3"/>
  <c r="Q38" i="3" s="1"/>
  <c r="R38" i="3" s="1"/>
  <c r="S41" i="3"/>
  <c r="Q41" i="3" s="1"/>
  <c r="R41" i="3" s="1"/>
  <c r="S65" i="3"/>
  <c r="Q65" i="3" s="1"/>
  <c r="R65" i="3" s="1"/>
  <c r="S21" i="3"/>
  <c r="Q21" i="3" s="1"/>
  <c r="R21" i="3" s="1"/>
  <c r="S29" i="3"/>
  <c r="Q29" i="3" s="1"/>
  <c r="R29" i="3" s="1"/>
  <c r="S35" i="3"/>
  <c r="Q35" i="3" s="1"/>
  <c r="R35" i="3" s="1"/>
  <c r="S44" i="3"/>
  <c r="Q44" i="3" s="1"/>
  <c r="R44" i="3" s="1"/>
  <c r="S53" i="3"/>
  <c r="Q53" i="3" s="1"/>
  <c r="R53" i="3" s="1"/>
  <c r="S62" i="3"/>
  <c r="Q62" i="3" s="1"/>
  <c r="R62" i="3" s="1"/>
  <c r="R6" i="3"/>
  <c r="S40" i="3"/>
  <c r="Q40" i="3" s="1"/>
  <c r="R40" i="3" s="1"/>
  <c r="S66" i="3"/>
  <c r="Q66" i="3" s="1"/>
  <c r="R66" i="3" s="1"/>
  <c r="Q71" i="3" l="1"/>
  <c r="R71" i="3" s="1"/>
</calcChain>
</file>

<file path=xl/sharedStrings.xml><?xml version="1.0" encoding="utf-8"?>
<sst xmlns="http://schemas.openxmlformats.org/spreadsheetml/2006/main" count="832" uniqueCount="180">
  <si>
    <t>Дейност</t>
  </si>
  <si>
    <t>Териториален обхват</t>
  </si>
  <si>
    <t>Период на изпълнение</t>
  </si>
  <si>
    <t>Описание</t>
  </si>
  <si>
    <t>Отговорник за реализация</t>
  </si>
  <si>
    <t>Финансиращ инструмент</t>
  </si>
  <si>
    <t>Обща сума, лв без ДДС</t>
  </si>
  <si>
    <t>Управление и администрация</t>
  </si>
  <si>
    <t>Хонорари - работа на терен</t>
  </si>
  <si>
    <t>Транспорт - работа на терен</t>
  </si>
  <si>
    <t>Хонорари - камерална работа</t>
  </si>
  <si>
    <t>Материали, консумативи, услуги</t>
  </si>
  <si>
    <t>дневни и хотел</t>
  </si>
  <si>
    <t>лв на км</t>
  </si>
  <si>
    <t>Сума, лв без ДДС</t>
  </si>
  <si>
    <t>1.1</t>
  </si>
  <si>
    <t>Съобразяване на мерките за опазване на популациите и местообитанията на видовете при процедури за оценка на въздействието на инвестиционните предложения и екологична оценка на планове, проекти и програми в близост до и върху находищата</t>
  </si>
  <si>
    <t>Национален</t>
  </si>
  <si>
    <t>х</t>
  </si>
  <si>
    <t xml:space="preserve">Териториите, в които има находища на видовете, и в 5 km радиус около известните находища </t>
  </si>
  <si>
    <t>МОСВ</t>
  </si>
  <si>
    <t>-</t>
  </si>
  <si>
    <t>Териториите, в които има находища на видовете</t>
  </si>
  <si>
    <t>Община Асеновград (землище с. Горнослав)</t>
  </si>
  <si>
    <t>Община Павел баня (землище с. Габарево)</t>
  </si>
  <si>
    <t>Община Самоков (землище с. Бели Искър)</t>
  </si>
  <si>
    <t>Община Гоце Делчев (землище с. Попови ливади)</t>
  </si>
  <si>
    <t>Община Сатовча (землище с. Осина)</t>
  </si>
  <si>
    <t>Община Разлог</t>
  </si>
  <si>
    <t>Разширяване на Защитена зона „Круше“ с включване на находище в местността Камено (находище А.8). Община Разлог</t>
  </si>
  <si>
    <t>Община Гоце Делчев</t>
  </si>
  <si>
    <t>Ограничаване на пашата до края на месец юли в находището в местността „Папаз чаир“ в ЗЗ BG0001028 Среден Пирин-Алиботуш (находище Б.12)</t>
  </si>
  <si>
    <t>Ограничаване на пашата до края на месец юли в находището в местността "Камено" (находище А.8)</t>
  </si>
  <si>
    <t>Община Батак</t>
  </si>
  <si>
    <t>Ограничаване на пашата до края на месец юли в находището до ЗМ „Слънчева поляна“ (находище Б.16); в ЗМ „Кавал тепе“ (находище Б.17)</t>
  </si>
  <si>
    <t>Закупуване на частни земи</t>
  </si>
  <si>
    <t>Землище с. Горнослав, Община Асеновград</t>
  </si>
  <si>
    <t>Закупуване на имоти при находище „Горнослав“ (находище А.12)</t>
  </si>
  <si>
    <t>Национално и европейско финансиране</t>
  </si>
  <si>
    <t>закупуване на имоти</t>
  </si>
  <si>
    <t>Землище с. Бели Искър, Община Самоков</t>
  </si>
  <si>
    <t>Закупуване на имоти при находище „Бели Искър“ (находище Б.8)</t>
  </si>
  <si>
    <t>Коситба, почистване на храсти и дървета, с изнасяне на растителната маса</t>
  </si>
  <si>
    <t>BG0000164 Сините камъни</t>
  </si>
  <si>
    <t>Поддръжка на местообитанието в местността "Каракютюк", ПП "Сините камъни" (находище А.1)</t>
  </si>
  <si>
    <t>МОСВ, РИОСВ, Общини, Природни паркове, НПО</t>
  </si>
  <si>
    <t>Община Сливен</t>
  </si>
  <si>
    <t>Поддръжка на местообитанието в местността "Юртма", с. Раково (находище А.2)</t>
  </si>
  <si>
    <t>МОСВ, РИОСВ, Общини, НПО</t>
  </si>
  <si>
    <t xml:space="preserve">BG0000626 Круше </t>
  </si>
  <si>
    <t>Поддръжка на местообитанието в ЗЗ Круше (находище А.7)</t>
  </si>
  <si>
    <t>BG00001031 Родопи-Средни</t>
  </si>
  <si>
    <t>Поддръжка на местообитанието в местността "Палахор", с. Горнослав (находище А.12)</t>
  </si>
  <si>
    <t xml:space="preserve">BG0000192 Река Тунджа 1 </t>
  </si>
  <si>
    <t>Поддръжка на местообитанието в местността "Елака", с. Габарево (находище А.13)</t>
  </si>
  <si>
    <t>Община Елена</t>
  </si>
  <si>
    <t xml:space="preserve">BG0002084 Палакария </t>
  </si>
  <si>
    <t>Поддръжка на местообитанието в местността "Кална бара", с. Широки дол (находище Б.6)</t>
  </si>
  <si>
    <t xml:space="preserve">BG0001007 Странджа </t>
  </si>
  <si>
    <t>Подсяване в рамките на съществуващите находища</t>
  </si>
  <si>
    <t>Подпомагане на популацията чрез подсяване в местността "Каракютюк", ПП "Сините камъни" (находище А.1)</t>
  </si>
  <si>
    <t>консумативи, материали и оборудване (ножици, гребла, касетки и пр.)</t>
  </si>
  <si>
    <t>Подпомагане на популацията чрез подсяване в местността "Юртма", с. Раково (находище А.2)</t>
  </si>
  <si>
    <t>BG0001022 Орановски пролом - Лешко</t>
  </si>
  <si>
    <t>Подпомагане на популацията чрез подсяване край с. Габрово, Влахина планина (находище А.5). Община Благоевград</t>
  </si>
  <si>
    <t>Подпомагане на популацията чрез подсяване в местността "Елака", с. Габарево (находище А.13). Община Павел баня</t>
  </si>
  <si>
    <t>Подпомагане на популацията чрез подсяване в местността "Кална бара", с. Широки дол (находище Б.6). Община Самоков</t>
  </si>
  <si>
    <t>Подпомагане на популацията чрез подсяване в местността "Морожина", с. Железница (находище Б.7)</t>
  </si>
  <si>
    <t>Провеждане на теренни проучвания в 2 последователни години</t>
  </si>
  <si>
    <t>РИОСВ Благоевград</t>
  </si>
  <si>
    <t>В местности "Голямата ливада" и "Сухите блата" (находище А.10 и находище Б.11); местност "Червено бърдо" (находище Б.10 и находище А.9); край с. Габрово, Влахина планина (находище А.5); местността „Папаз чаир“ (находище Б.12); ЗЗ Круше (находище А.7);  местност "Камено" (находище А.8 и находище Б.9); с. Илинденци (находище А.6); с. Парил (находище А.11 и находище Б.13); популациите посочени в Б.26</t>
  </si>
  <si>
    <t>консумативи и материали</t>
  </si>
  <si>
    <t>РИОСВ Бургас</t>
  </si>
  <si>
    <t>В местност "Балабана", Странджа (находище Б.25)</t>
  </si>
  <si>
    <t>РИОСВ Велико Търново</t>
  </si>
  <si>
    <t>В местността "Сухата чешма", с. Константин (находище Б.4); местност "Гюр чешма", с. Градница (находище Б.1)</t>
  </si>
  <si>
    <t>РИОСВ Пазарджик</t>
  </si>
  <si>
    <t>Популацията в района на яз. Широка поляна (находище Б.15 и находище Б.14); до ЗМ „Слънчева поляна“ (находище Б.16); популацията между местностите "Кавал тепе" и "Джиневра" (находище Б.17)</t>
  </si>
  <si>
    <t>РИОСВ Пловдив</t>
  </si>
  <si>
    <t>В местността "Палахор", с. Горнослав (находище А.12)</t>
  </si>
  <si>
    <t>РИОСВ Смолян</t>
  </si>
  <si>
    <t>Популацията в района над с. Ягодина, местност "Имерска бърчина" (находище Б.19); В местност "Кору дере", с. Осина (находище Б.18); местност "Маджаровица", с. Арда (находище Б.20); местност "Ливадето", с. Сивино (находище Б.21); популациите посочени в Б.26</t>
  </si>
  <si>
    <t>РИОСВ София</t>
  </si>
  <si>
    <t>района на с. Бучин проход (находище Б.5); местност "Кална бара", с. Широки дол (находище Б.6); край с. Бели Искър (находище Б.8); с. Зимевица (находище А.3); местност "Морожина", с. Железница (находище Б.7); в Средна гора, Лозенска планина (находище А.4); популациите посочени в Б.26</t>
  </si>
  <si>
    <t>РИОСВ Стара Загора</t>
  </si>
  <si>
    <t>Край с. Голямо Дряново (находище А.14); в землището на с. Дунавци (находище Б.22); землището на с. Копринка (находище Б.23); в землището на с. Ясеново (находище Б24); местност "Елака", с. Габарево (находище А.13); местност "Каракютюк", ПП "Сините камъни" (находище А.1); местност "Юртма", с. Раково (находище А.2); местност "Карандила", ПП „Сините камъни“ (находище Б.2); местност "Рамануша", ПП „Сините камъни“ (находище Б.3)</t>
  </si>
  <si>
    <t>Последващ мониторинг на находищата</t>
  </si>
  <si>
    <t>Теренни проучвания за издирване на нови находища в подходящи местообитания</t>
  </si>
  <si>
    <t>Подходящи райони за проучването са райони, в които има известни находища: Горна тунджанска низина; склонове на Пирин планина; големи ливадни комплекси с присъствие на влажни ливади и др.</t>
  </si>
  <si>
    <t>Провеждане на социологически проучвания за познанията на заинтересованите страни и обществеността за видовете и превенция на заплахите за тях</t>
  </si>
  <si>
    <t>консумативи и материали (хартия, мастило, папки и пр.)</t>
  </si>
  <si>
    <t>Изследване на наличието на междувидова хибридизация в находищата</t>
  </si>
  <si>
    <t>Изследването изисква да бъде извършено от висококвалифицирани експерти по молекулярна генетика и род Дактилориза. 
Находищата, в които е установена хибридизация до момента са: м. „Камено" – находище А.8; с. Парил – находище А.11; м. „Морожина“ – находище Б.7; м. „Камено" – находище Б.12; до ЗМ „Слънчева поляна“ – находище Б.16; ЗМ „Кавал тепе“ – находище Б.17; с. Сивино – находище Б.21</t>
  </si>
  <si>
    <t>материали и оборудване за събиране на растителен материал за генетичен материал</t>
  </si>
  <si>
    <t>Проучвания на фенологията на видовете</t>
  </si>
  <si>
    <t>канцеларски материали</t>
  </si>
  <si>
    <t>Проучвания върху биологията на видовете</t>
  </si>
  <si>
    <t>Находищата, в които е подходящо да се извършат проучванията: м. „Каракютюк“ – находище А.1; с. Зимевица – находище А.3; м. „Камено" – находище А.8; ЗМ „Студената чучурка“ – находище Б.14; м. „Големите ливади“ – находище Б.24.</t>
  </si>
  <si>
    <t>Хидрологични проучвания на находищата, значими и потенциално застрашени от промени в хидрологичния режим</t>
  </si>
  <si>
    <t>Находищата, в които е подходящо да се извършат проучванията: м. "Голямата ливада" и "Сухите блата" – находище А.10; м. „Сухата чешма“ – находище Б.4; м. „Камено" – находище Б.12; и в района на м. „Кална бара“ – находище Б.6.</t>
  </si>
  <si>
    <t>канцеларски материали; оборудване за събиране на проби</t>
  </si>
  <si>
    <t>Издаване на научнопопулярна книга за род Дланокоренник в България</t>
  </si>
  <si>
    <t>Национален (електронно)</t>
  </si>
  <si>
    <t>Община Столична</t>
  </si>
  <si>
    <t>Община Банско</t>
  </si>
  <si>
    <t>Община Казанлък</t>
  </si>
  <si>
    <t>Поставяне и поддържане на информационни табели в района на находища на видовете</t>
  </si>
  <si>
    <t>Община Сливен (ПП „Сините камъни“), с посещения и обучение и в находища в Горна Тунджанска низина и Източна Стара планина.</t>
  </si>
  <si>
    <t>РИОСВ, НПО, Научни институти</t>
  </si>
  <si>
    <t xml:space="preserve">наем зала, работни материали,техника за презентиране, инстументи и материали за провеждане на дейности, настаняване, храна, </t>
  </si>
  <si>
    <t>Провеждане на работни срещи във връзка с изпълнението на дейностите по Плана</t>
  </si>
  <si>
    <t>МОСВ, РИОСВ, НПО</t>
  </si>
  <si>
    <t>наем зала, техника за презентиране, кетъринг</t>
  </si>
  <si>
    <t>Провеждане на информационна кампания, с разширяване на мрежата от гражданска наука</t>
  </si>
  <si>
    <t xml:space="preserve">Община Павел баня </t>
  </si>
  <si>
    <t>Обща сума, лв с ДДС</t>
  </si>
  <si>
    <t>Обявяване на нови защитени територии на база проучването и изготвената документация в дейност 6.3</t>
  </si>
  <si>
    <t>Въвеждане на временен режим за паша на селскостопански животни през 3 години</t>
  </si>
  <si>
    <t>Община Свелиево</t>
  </si>
  <si>
    <t>Ограничаване на пашата до края на месец юли в находището в м. „Гюр чешма“ (находище Б.1)</t>
  </si>
  <si>
    <t>Разширяване на BG0000626 „Круше“ на база проучването и изготвената документация по дейност 6.1.</t>
  </si>
  <si>
    <t>Провеждане на мониторинг и оценка на Плана</t>
  </si>
  <si>
    <t>МОСВ, НПО, юридически лица</t>
  </si>
  <si>
    <t>Възстановяване на изчезнали субпопулации</t>
  </si>
  <si>
    <t xml:space="preserve">Подсяване в ПП „Витоша“ </t>
  </si>
  <si>
    <t>ПП „Витоша“ (ЗЗ BG 0000113 Витоша)</t>
  </si>
  <si>
    <t xml:space="preserve">Подсяването на подходящо местообитание в ПП „Витоша“, като посевният материал се взима от находището в мест. Морожина (Б.7), което е изключено от Природния парк. </t>
  </si>
  <si>
    <t>Проучване възможностите за разширяване на BG0000626 Круше и подготовка на нужната документация</t>
  </si>
  <si>
    <t>Проучване възможностите за разширяване на защитените зони и подготовка на нужната документация</t>
  </si>
  <si>
    <t>Проучване възможностите за обявяване на нови защитени територии и подготовка на нужната документация</t>
  </si>
  <si>
    <t xml:space="preserve">Актуализиране достъпността на националната информационна система  </t>
  </si>
  <si>
    <t>Разпространяване и презентиране от авторите на научнопопулярна книга за род Дланокоренник в България, издадена в дейност 11.1</t>
  </si>
  <si>
    <t>Издаване на информационни материали за видовете и местообитанията</t>
  </si>
  <si>
    <t>Провеждане на обучения за повишаване капацитета на специалисти по биоразнообразие в националните и природни паркове, ДГС, РИОСВ, студенти и заинтересовани граждани в методи за мониторинг и проследяване на сезонното развитие на видовете</t>
  </si>
  <si>
    <t xml:space="preserve">2 бр. тридневни обучения </t>
  </si>
  <si>
    <t>компенсация или наем на частен имот; разходи по ограничаване на достъпа (електропастир, ограда, информационна табела)</t>
  </si>
  <si>
    <t>МОСВ, РИОСВ, Общини</t>
  </si>
  <si>
    <t>Възстановяване на субпопулации в района на Палакария от популация в местността "Кална бара", с. Широки дол (находище Б.6). Община Самоков</t>
  </si>
  <si>
    <t>Находищата: край с. Голямо Дряново (находище А.14); местност "Елака", с. Габарево (находище А.13); местност "Каракютюк", ПП "Сините камъни" (находище А.1); местност "Юртма", с. Раково (находище А.2); местност "Карандила", ПП „Сините камъни“ (находище Б.2); местност "Рамануша", ПП „Сините камъни“ (находище Б.3); в местността "Сухата чешма", с. Константин (находище Б.4); местност "Гюр чешма", с. Градница (находище Б.1); в местности "Голямата ливада" и "Сухите блата" (находище А.10 и находище Б.11); местност "Червено бърдо" (находище Б.10 и находище А.9); местността „Папаз чаир“ (находище Б.12); ЗЗ Круше (находище А.7);  местност "Камено" (находище А.8 и находище Б.9); с. Илинденци (находище А.6); с. Парил (находище Б.13)</t>
  </si>
  <si>
    <t>Находищата: в района на с. Парил (находище А.11); в местността "Палахор", с. Горнослав (находище А.12); в землището на с. Дунавци (находище Б.22); землището на с. Копринка (находище Б.23); в землището на с. Ясеново (находище Б24); популациите посочени в Б.26</t>
  </si>
  <si>
    <t>Находища: в района на с. Зимевица (находище А.3); в Средна гора, Лозенска планина (находище А.4); в района на с. Бучин проход (находище Б.5); в местност "Кална бара", с. Широки дол (находище Б.6); край с. Бели Искър (находище Б.8); в местност "Морожина", с. Железница (находище Б.7); в района на яз. Широка поляна (находище Б.15 и находище Б.14); до ЗМ „Слънчева поляна“ (находище Б.16); популацията между местностите "Кавал тепе" и "Джиневра" (находище Б.17); в района над с. Ягодина, местност "Имерска бърчина" (находище Б.19); в местност "Кору дере", с. Осина (находище Б.18); в местност "Маджаровица", с. Арда (находище Б.20); местност "Ливадето", с. Сивино (находище Б.21), в местност "Балабана" Странджа (находище Б.25)</t>
  </si>
  <si>
    <t xml:space="preserve">Подходящи защитени зони, за които да се проучи възможността за разширяване:
BG0000164 Сините камъни
BG0001040 Западна Стара планина и Предбалкан
BG0001022 Орановски пролом – Лешко
BG0000366 Кресна – Илинденци
BG0001028 Среден Пирин – Алиботуш
BG00001031 Родопи – Средни
BG0000192 Река Тунджа 1
BG0000261 Язовир Копринка
Да се вземат предвид и данните получени от дейност 5.3. </t>
  </si>
  <si>
    <t>Проучване възможността за обявяване на нова ЗМ „Находище на калописиев дланокоренник в местността „Палахор“ (Западни Родопи, Добростан) и подготовка на нужната документация. Община Асеновград (землище с. Горнослав)</t>
  </si>
  <si>
    <t>Проучване възможността за обявяване на нова ЗМ „Находище на калописиев дланокоренник в местността „Елака“ и подготовка на нужната документация. Община Павел баня (землище с. Габарево)</t>
  </si>
  <si>
    <t>Поне 6 посещения в годината в находища, в които е подходящо да се извършва проучването: м. „Каракютюк“ – находище А.1; м. „Камено" – находище А.8; м. „Палахор“ – находище А.12; м. „Елака“ – находище А.13; с. Бучин проход – находища Б.5; с. Бели Искър – находище Б.8; м. „Камено" – находище Б.12.</t>
  </si>
  <si>
    <t>МОСВ, НПО, Научни институти, юридически лица</t>
  </si>
  <si>
    <t xml:space="preserve">изработка на допълнителния модул </t>
  </si>
  <si>
    <t>разходи за снимков и картен материал</t>
  </si>
  <si>
    <t>отпечатване на книга в 100 копия; подвързване и консумативи; наем на зала за представяне на книгата; разходи по разпространяване на копия</t>
  </si>
  <si>
    <t>изработка и печат/дигитален печат на рекламните материали</t>
  </si>
  <si>
    <t>Информационната кампания се провежда от екип, съставен от поне двама ботаници/еколози/биолози, педагог, специалист "Връзки с обществеността", маркетолог или социолог</t>
  </si>
  <si>
    <t>платени електронни реклами</t>
  </si>
  <si>
    <t>разходи в зависимост от дейностите по време на кампанията</t>
  </si>
  <si>
    <t xml:space="preserve">ОБЩА СУМА   </t>
  </si>
  <si>
    <t>Недопускане на промени в начина на трайно ползване на териториите, в които се намират находищата на видовете, ако това ще доведе до негативни промени за видовете</t>
  </si>
  <si>
    <t>На база изготвената и подадена документация по дейност 6.3.</t>
  </si>
  <si>
    <t>наем на оборудване/ услуга</t>
  </si>
  <si>
    <t>23 табели</t>
  </si>
  <si>
    <t xml:space="preserve">Печатни материали с тираж: 5 000 брошури (9 различни дизайна), 5 000 стикери (3 различни дизайна), 100 карти за игра (2 дизайна), 50 пъзела (3 дизайна), 100 детски книжки (2 дизайна), 2 000 пожелателни и пощенски картички (6 дизайна). 
Електронни материали: е-флаер в 6 различни дизайна и информация, за различни целеви групи; 1 образователна видео серия с 10 епизода, по 5 минути.
</t>
  </si>
  <si>
    <t>ставка на ден (лв)</t>
  </si>
  <si>
    <t>общо (лв)</t>
  </si>
  <si>
    <t>год.</t>
  </si>
  <si>
    <t>бр. дни на год.</t>
  </si>
  <si>
    <t>км на год.</t>
  </si>
  <si>
    <t>Обобщаване и анализ на наличната информация за рода в България и по света . Написване на текстовете на книгата.Изработка на карти. Комплектоване на илюстративния материал. Предпечат.</t>
  </si>
  <si>
    <t>Печат, презентиране и разпространяване на книгата.</t>
  </si>
  <si>
    <t>Виртуално предване на презентирането и електронно разпространяване на книгата.</t>
  </si>
  <si>
    <t>МОСВ, РИОСВ, Природни паркове, НПО, Научни институти, експерти</t>
  </si>
  <si>
    <t>МОСВ, РИОСВ, НПО, Научни институти, експерти</t>
  </si>
  <si>
    <t>МОСВ, РИОСВ, НПО, Научни институти, експерти, Природни паркове</t>
  </si>
  <si>
    <t>НПО, Научни институти, експерти, юридически лица</t>
  </si>
  <si>
    <t>НПО, Научни институти, експерти</t>
  </si>
  <si>
    <t>РИОСВ, НПО, Научни институти, експерти</t>
  </si>
  <si>
    <t>Поддръжка на местообитанието в местността "Балабана", с. Близнак (находище Б.25)</t>
  </si>
  <si>
    <t>Общини: Асеновград (находище А12); 
Банско (находище Б11); 
Батак (находища Б14, Б16); 
Борино (находище Б19); 
Елена (находище Б4); 
Гоце Делчев (находища А11; Б12; Б13); 
Казанлък (находища Б22, Б23); 
Малко Търново (находище Б25); 
Павел Баня (находище А13);
Разлог (находище А8);
Самоков (находище Б8); 
Сатовча (находище Б18); 
Севлиево (находище Б1), 
Сливен (находища А1, Б2); 
Смолян (находища Б21, Б22); 
София (находища Б5, Б7)</t>
  </si>
  <si>
    <r>
      <t>Поддръжка на местообитанието в местността</t>
    </r>
    <r>
      <rPr>
        <sz val="10"/>
        <rFont val="Tahoma"/>
        <family val="2"/>
      </rPr>
      <t xml:space="preserve"> "Сухата чешма",</t>
    </r>
    <r>
      <rPr>
        <sz val="10"/>
        <color theme="1"/>
        <rFont val="Tahoma"/>
        <family val="2"/>
      </rPr>
      <t xml:space="preserve"> с. Константин (находище Б.4)</t>
    </r>
  </si>
  <si>
    <r>
      <t>Разширяване на защитени зони, с включване на над 60% от националната популация на</t>
    </r>
    <r>
      <rPr>
        <b/>
        <i/>
        <sz val="10"/>
        <color theme="1"/>
        <rFont val="Tahoma"/>
        <family val="2"/>
      </rPr>
      <t xml:space="preserve"> D. kalopissii</t>
    </r>
    <r>
      <rPr>
        <b/>
        <sz val="10"/>
        <color theme="1"/>
        <rFont val="Tahoma"/>
        <family val="2"/>
      </rPr>
      <t>, на база проучването по дейност 6.2.</t>
    </r>
  </si>
  <si>
    <t>Проучване възможността за обявяване на нова ЗМ „Находище на месночервен дланокоренник в землище на с. Бели Искър" и подготовка на нужната документация. Община Самоков (землище с. Бели Искър)</t>
  </si>
  <si>
    <t>Обявяване на нова ЗМ „Находище на месночервен дланокоренник в местността „Папаз чаир“. Община Гоце Делчев (землище с. Попови ливади)</t>
  </si>
  <si>
    <t>Проучване възможността за обявяване на нова ЗМ „Находище на месночервен дланокоренник в местността „Кору дере“ и подготовка на нужната документация. Община Сатовча (землище с. Осина)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</si>
</sst>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\ &quot;BGN&quot;"/>
    <numFmt numFmtId="166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theme="1"/>
      <name val="Tahoma"/>
      <family val="2"/>
    </font>
    <font>
      <b/>
      <sz val="10"/>
      <color theme="4" tint="-0.249977111117893"/>
      <name val="Tahoma"/>
      <family val="2"/>
    </font>
    <font>
      <sz val="10"/>
      <color theme="1"/>
      <name val="Tahoma"/>
      <family val="2"/>
    </font>
    <font>
      <sz val="10"/>
      <color theme="4" tint="-0.249977111117893"/>
      <name val="Tahoma"/>
      <family val="2"/>
    </font>
    <font>
      <sz val="10"/>
      <color rgb="FF30549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color theme="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E2EFDA"/>
        <bgColor indexed="64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F2F2F2"/>
      </patternFill>
    </fill>
    <fill>
      <patternFill patternType="solid">
        <fgColor theme="6" tint="0.79998168889431442"/>
        <bgColor theme="9" tint="0.79998168889431442"/>
      </patternFill>
    </fill>
  </fills>
  <borders count="9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0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auto="1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/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0" tint="-0.499984740745262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indexed="23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1"/>
      </right>
      <top/>
      <bottom/>
      <diagonal/>
    </border>
    <border>
      <left style="medium">
        <color auto="1"/>
      </left>
      <right style="thin">
        <color theme="0" tint="-0.499984740745262"/>
      </right>
      <top/>
      <bottom/>
      <diagonal/>
    </border>
    <border>
      <left style="thin">
        <color indexed="23"/>
      </left>
      <right style="medium">
        <color auto="1"/>
      </right>
      <top/>
      <bottom/>
      <diagonal/>
    </border>
    <border>
      <left style="thin">
        <color theme="0" tint="-0.499984740745262"/>
      </left>
      <right style="medium">
        <color auto="1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1"/>
      </top>
      <bottom style="thin">
        <color theme="0" tint="-0.499984740745262"/>
      </bottom>
      <diagonal/>
    </border>
    <border>
      <left style="medium">
        <color theme="1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/>
      </right>
      <top style="thin">
        <color theme="1"/>
      </top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 style="thin">
        <color theme="1"/>
      </top>
      <bottom style="thin">
        <color theme="0" tint="-0.499984740745262"/>
      </bottom>
      <diagonal/>
    </border>
    <border>
      <left style="medium">
        <color auto="1"/>
      </left>
      <right style="thin">
        <color theme="0" tint="-0.499984740745262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auto="1"/>
      </right>
      <top style="thin">
        <color theme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medium">
        <color theme="1"/>
      </right>
      <top style="thin">
        <color theme="0" tint="-0.499984740745262"/>
      </top>
      <bottom style="thin">
        <color theme="1"/>
      </bottom>
      <diagonal/>
    </border>
    <border>
      <left/>
      <right/>
      <top style="thin">
        <color theme="0" tint="-0.499984740745262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/>
      <bottom style="thin">
        <color theme="1"/>
      </bottom>
      <diagonal/>
    </border>
    <border>
      <left style="medium">
        <color auto="1"/>
      </left>
      <right style="medium">
        <color auto="1"/>
      </right>
      <top style="thin">
        <color theme="0" tint="-0.499984740745262"/>
      </top>
      <bottom style="thin">
        <color theme="1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1"/>
      </bottom>
      <diagonal/>
    </border>
    <border>
      <left style="thin">
        <color theme="0" tint="-0.499984740745262"/>
      </left>
      <right style="medium">
        <color auto="1"/>
      </right>
      <top style="thin">
        <color theme="0" tint="-0.499984740745262"/>
      </top>
      <bottom style="thin">
        <color theme="1"/>
      </bottom>
      <diagonal/>
    </border>
    <border>
      <left style="medium">
        <color auto="1"/>
      </left>
      <right style="thin">
        <color theme="0" tint="-0.499984740745262"/>
      </right>
      <top/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/>
      </bottom>
      <diagonal/>
    </border>
    <border>
      <left/>
      <right style="medium">
        <color auto="1"/>
      </right>
      <top style="thin">
        <color theme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theme="0" tint="-0.499984740745262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 style="medium">
        <color theme="1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1"/>
      </top>
      <bottom style="thin">
        <color theme="1"/>
      </bottom>
      <diagonal/>
    </border>
    <border>
      <left style="thin">
        <color theme="0" tint="-0.499984740745262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/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auto="1"/>
      </left>
      <right style="thin">
        <color theme="0" tint="-0.499984740745262"/>
      </right>
      <top style="medium">
        <color theme="1"/>
      </top>
      <bottom style="thin">
        <color theme="1"/>
      </bottom>
      <diagonal/>
    </border>
    <border>
      <left style="thin">
        <color theme="0" tint="-0.499984740745262"/>
      </left>
      <right style="medium">
        <color auto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0" tint="-0.499984740745262"/>
      </right>
      <top style="thin">
        <color theme="1"/>
      </top>
      <bottom/>
      <diagonal/>
    </border>
    <border>
      <left style="medium">
        <color theme="1"/>
      </left>
      <right style="thin">
        <color theme="0" tint="-0.499984740745262"/>
      </right>
      <top/>
      <bottom style="thin">
        <color theme="1"/>
      </bottom>
      <diagonal/>
    </border>
  </borders>
  <cellStyleXfs count="3">
    <xf numFmtId="0" fontId="0" fillId="0" borderId="0"/>
    <xf numFmtId="164" fontId="1" fillId="0" borderId="0" applyFont="0" applyFill="0" applyBorder="0"/>
    <xf numFmtId="0" fontId="2" fillId="8" borderId="34" applyNumberFormat="0" applyAlignment="0" applyProtection="0"/>
  </cellStyleXfs>
  <cellXfs count="576">
    <xf numFmtId="0" fontId="0" fillId="0" borderId="0" xfId="0"/>
    <xf numFmtId="0" fontId="5" fillId="2" borderId="1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 wrapText="1"/>
    </xf>
    <xf numFmtId="1" fontId="5" fillId="2" borderId="25" xfId="0" applyNumberFormat="1" applyFont="1" applyFill="1" applyBorder="1" applyAlignment="1">
      <alignment horizontal="center" vertical="center" wrapText="1"/>
    </xf>
    <xf numFmtId="1" fontId="5" fillId="2" borderId="36" xfId="0" applyNumberFormat="1" applyFont="1" applyFill="1" applyBorder="1" applyAlignment="1">
      <alignment horizontal="center" vertical="center" wrapText="1"/>
    </xf>
    <xf numFmtId="1" fontId="6" fillId="2" borderId="46" xfId="0" applyNumberFormat="1" applyFont="1" applyFill="1" applyBorder="1" applyAlignment="1">
      <alignment horizontal="center" vertical="center" wrapText="1"/>
    </xf>
    <xf numFmtId="166" fontId="5" fillId="2" borderId="25" xfId="0" applyNumberFormat="1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1" fontId="5" fillId="2" borderId="4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3" borderId="87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vertical="center" wrapText="1"/>
    </xf>
    <xf numFmtId="0" fontId="3" fillId="3" borderId="89" xfId="0" applyFont="1" applyFill="1" applyBorder="1" applyAlignment="1">
      <alignment horizontal="center" vertical="center"/>
    </xf>
    <xf numFmtId="0" fontId="3" fillId="3" borderId="90" xfId="0" applyFont="1" applyFill="1" applyBorder="1" applyAlignment="1">
      <alignment horizontal="center" vertical="center"/>
    </xf>
    <xf numFmtId="0" fontId="3" fillId="3" borderId="91" xfId="0" applyFont="1" applyFill="1" applyBorder="1" applyAlignment="1">
      <alignment horizontal="center" vertical="center"/>
    </xf>
    <xf numFmtId="165" fontId="5" fillId="3" borderId="92" xfId="0" applyNumberFormat="1" applyFont="1" applyFill="1" applyBorder="1" applyAlignment="1">
      <alignment vertical="center" wrapText="1"/>
    </xf>
    <xf numFmtId="165" fontId="5" fillId="3" borderId="93" xfId="0" applyNumberFormat="1" applyFont="1" applyFill="1" applyBorder="1" applyAlignment="1">
      <alignment horizontal="center" vertical="center" wrapText="1"/>
    </xf>
    <xf numFmtId="165" fontId="5" fillId="3" borderId="94" xfId="0" applyNumberFormat="1" applyFont="1" applyFill="1" applyBorder="1" applyAlignment="1">
      <alignment horizontal="center" vertical="center" wrapText="1"/>
    </xf>
    <xf numFmtId="4" fontId="4" fillId="3" borderId="93" xfId="0" applyNumberFormat="1" applyFont="1" applyFill="1" applyBorder="1" applyAlignment="1">
      <alignment horizontal="right" vertical="center"/>
    </xf>
    <xf numFmtId="4" fontId="4" fillId="3" borderId="93" xfId="0" applyNumberFormat="1" applyFont="1" applyFill="1" applyBorder="1" applyAlignment="1">
      <alignment horizontal="center" vertical="center"/>
    </xf>
    <xf numFmtId="1" fontId="5" fillId="3" borderId="95" xfId="0" applyNumberFormat="1" applyFont="1" applyFill="1" applyBorder="1" applyAlignment="1">
      <alignment horizontal="center" vertical="center"/>
    </xf>
    <xf numFmtId="1" fontId="5" fillId="3" borderId="90" xfId="0" applyNumberFormat="1" applyFont="1" applyFill="1" applyBorder="1" applyAlignment="1">
      <alignment horizontal="center" vertical="center"/>
    </xf>
    <xf numFmtId="1" fontId="5" fillId="3" borderId="88" xfId="0" applyNumberFormat="1" applyFont="1" applyFill="1" applyBorder="1" applyAlignment="1">
      <alignment horizontal="center" vertical="center"/>
    </xf>
    <xf numFmtId="1" fontId="6" fillId="3" borderId="96" xfId="1" applyNumberFormat="1" applyFont="1" applyFill="1" applyBorder="1" applyAlignment="1">
      <alignment horizontal="center" vertical="center"/>
    </xf>
    <xf numFmtId="166" fontId="5" fillId="3" borderId="90" xfId="0" applyNumberFormat="1" applyFont="1" applyFill="1" applyBorder="1" applyAlignment="1">
      <alignment horizontal="center" vertical="center"/>
    </xf>
    <xf numFmtId="1" fontId="6" fillId="3" borderId="96" xfId="0" applyNumberFormat="1" applyFont="1" applyFill="1" applyBorder="1" applyAlignment="1">
      <alignment horizontal="center" vertical="center"/>
    </xf>
    <xf numFmtId="1" fontId="5" fillId="3" borderId="90" xfId="0" applyNumberFormat="1" applyFont="1" applyFill="1" applyBorder="1" applyAlignment="1">
      <alignment vertical="center"/>
    </xf>
    <xf numFmtId="0" fontId="5" fillId="3" borderId="95" xfId="0" applyFont="1" applyFill="1" applyBorder="1" applyAlignment="1">
      <alignment horizontal="center" vertical="center" wrapText="1"/>
    </xf>
    <xf numFmtId="1" fontId="5" fillId="3" borderId="91" xfId="1" applyNumberFormat="1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1" xfId="0" applyFont="1" applyBorder="1"/>
    <xf numFmtId="0" fontId="3" fillId="3" borderId="52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vertical="center" wrapText="1"/>
    </xf>
    <xf numFmtId="0" fontId="3" fillId="3" borderId="52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vertical="center" wrapText="1"/>
    </xf>
    <xf numFmtId="0" fontId="5" fillId="3" borderId="71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>
      <alignment horizontal="center" vertical="center"/>
    </xf>
    <xf numFmtId="4" fontId="4" fillId="3" borderId="56" xfId="0" applyNumberFormat="1" applyFont="1" applyFill="1" applyBorder="1" applyAlignment="1">
      <alignment horizontal="right" vertical="center"/>
    </xf>
    <xf numFmtId="4" fontId="4" fillId="3" borderId="56" xfId="0" applyNumberFormat="1" applyFont="1" applyFill="1" applyBorder="1" applyAlignment="1">
      <alignment horizontal="center" vertical="center"/>
    </xf>
    <xf numFmtId="1" fontId="5" fillId="3" borderId="58" xfId="0" applyNumberFormat="1" applyFont="1" applyFill="1" applyBorder="1" applyAlignment="1">
      <alignment horizontal="center" vertical="center"/>
    </xf>
    <xf numFmtId="1" fontId="5" fillId="3" borderId="53" xfId="0" applyNumberFormat="1" applyFont="1" applyFill="1" applyBorder="1" applyAlignment="1">
      <alignment horizontal="center" vertical="center"/>
    </xf>
    <xf numFmtId="1" fontId="5" fillId="3" borderId="51" xfId="0" applyNumberFormat="1" applyFont="1" applyFill="1" applyBorder="1" applyAlignment="1">
      <alignment horizontal="center" vertical="center"/>
    </xf>
    <xf numFmtId="1" fontId="7" fillId="4" borderId="60" xfId="0" applyNumberFormat="1" applyFont="1" applyFill="1" applyBorder="1" applyAlignment="1">
      <alignment horizontal="center" vertical="center"/>
    </xf>
    <xf numFmtId="166" fontId="5" fillId="3" borderId="53" xfId="0" applyNumberFormat="1" applyFont="1" applyFill="1" applyBorder="1" applyAlignment="1">
      <alignment horizontal="center" vertical="center"/>
    </xf>
    <xf numFmtId="1" fontId="6" fillId="3" borderId="59" xfId="0" applyNumberFormat="1" applyFont="1" applyFill="1" applyBorder="1" applyAlignment="1">
      <alignment horizontal="center" vertical="center"/>
    </xf>
    <xf numFmtId="1" fontId="5" fillId="3" borderId="53" xfId="0" applyNumberFormat="1" applyFont="1" applyFill="1" applyBorder="1" applyAlignment="1">
      <alignment vertical="center"/>
    </xf>
    <xf numFmtId="0" fontId="5" fillId="3" borderId="58" xfId="0" applyFont="1" applyFill="1" applyBorder="1" applyAlignment="1">
      <alignment horizontal="center" vertical="center" wrapText="1"/>
    </xf>
    <xf numFmtId="1" fontId="5" fillId="3" borderId="54" xfId="1" applyNumberFormat="1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4" fontId="4" fillId="3" borderId="47" xfId="0" applyNumberFormat="1" applyFont="1" applyFill="1" applyBorder="1" applyAlignment="1">
      <alignment horizontal="right" vertical="center"/>
    </xf>
    <xf numFmtId="4" fontId="4" fillId="3" borderId="47" xfId="0" applyNumberFormat="1" applyFont="1" applyFill="1" applyBorder="1" applyAlignment="1">
      <alignment horizontal="center" vertical="center"/>
    </xf>
    <xf numFmtId="1" fontId="5" fillId="3" borderId="63" xfId="0" applyNumberFormat="1" applyFont="1" applyFill="1" applyBorder="1" applyAlignment="1">
      <alignment horizontal="center" vertical="center"/>
    </xf>
    <xf numFmtId="1" fontId="5" fillId="3" borderId="27" xfId="0" applyNumberFormat="1" applyFont="1" applyFill="1" applyBorder="1" applyAlignment="1">
      <alignment horizontal="center" vertical="center"/>
    </xf>
    <xf numFmtId="1" fontId="5" fillId="3" borderId="61" xfId="0" applyNumberFormat="1" applyFont="1" applyFill="1" applyBorder="1" applyAlignment="1">
      <alignment horizontal="center" vertical="center"/>
    </xf>
    <xf numFmtId="1" fontId="7" fillId="4" borderId="64" xfId="0" applyNumberFormat="1" applyFont="1" applyFill="1" applyBorder="1" applyAlignment="1">
      <alignment horizontal="center" vertical="center"/>
    </xf>
    <xf numFmtId="166" fontId="5" fillId="3" borderId="27" xfId="0" applyNumberFormat="1" applyFont="1" applyFill="1" applyBorder="1" applyAlignment="1">
      <alignment horizontal="center" vertical="center"/>
    </xf>
    <xf numFmtId="1" fontId="6" fillId="3" borderId="65" xfId="0" applyNumberFormat="1" applyFont="1" applyFill="1" applyBorder="1" applyAlignment="1">
      <alignment horizontal="center" vertical="center"/>
    </xf>
    <xf numFmtId="1" fontId="5" fillId="3" borderId="27" xfId="0" applyNumberFormat="1" applyFont="1" applyFill="1" applyBorder="1" applyAlignment="1">
      <alignment vertical="center"/>
    </xf>
    <xf numFmtId="0" fontId="5" fillId="3" borderId="63" xfId="0" applyFont="1" applyFill="1" applyBorder="1" applyAlignment="1">
      <alignment horizontal="center" vertical="center" wrapText="1"/>
    </xf>
    <xf numFmtId="1" fontId="5" fillId="3" borderId="62" xfId="1" applyNumberFormat="1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vertical="center" wrapText="1"/>
    </xf>
    <xf numFmtId="0" fontId="3" fillId="3" borderId="68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vertical="center" wrapText="1"/>
    </xf>
    <xf numFmtId="0" fontId="5" fillId="3" borderId="70" xfId="0" applyFont="1" applyFill="1" applyBorder="1" applyAlignment="1">
      <alignment horizontal="center" vertical="center" wrapText="1"/>
    </xf>
    <xf numFmtId="4" fontId="4" fillId="3" borderId="71" xfId="0" applyNumberFormat="1" applyFont="1" applyFill="1" applyBorder="1" applyAlignment="1">
      <alignment vertical="center"/>
    </xf>
    <xf numFmtId="1" fontId="5" fillId="3" borderId="72" xfId="0" applyNumberFormat="1" applyFont="1" applyFill="1" applyBorder="1" applyAlignment="1">
      <alignment horizontal="center" vertical="center"/>
    </xf>
    <xf numFmtId="1" fontId="5" fillId="3" borderId="66" xfId="0" applyNumberFormat="1" applyFont="1" applyFill="1" applyBorder="1" applyAlignment="1">
      <alignment horizontal="center" vertical="center"/>
    </xf>
    <xf numFmtId="1" fontId="5" fillId="3" borderId="67" xfId="0" applyNumberFormat="1" applyFont="1" applyFill="1" applyBorder="1" applyAlignment="1">
      <alignment horizontal="center" vertical="center"/>
    </xf>
    <xf numFmtId="1" fontId="6" fillId="3" borderId="73" xfId="1" applyNumberFormat="1" applyFont="1" applyFill="1" applyBorder="1" applyAlignment="1">
      <alignment horizontal="center" vertical="center"/>
    </xf>
    <xf numFmtId="166" fontId="5" fillId="3" borderId="66" xfId="0" applyNumberFormat="1" applyFont="1" applyFill="1" applyBorder="1" applyAlignment="1">
      <alignment horizontal="center" vertical="center"/>
    </xf>
    <xf numFmtId="1" fontId="6" fillId="3" borderId="73" xfId="0" applyNumberFormat="1" applyFont="1" applyFill="1" applyBorder="1" applyAlignment="1">
      <alignment horizontal="center" vertical="center"/>
    </xf>
    <xf numFmtId="1" fontId="5" fillId="3" borderId="66" xfId="0" applyNumberFormat="1" applyFont="1" applyFill="1" applyBorder="1" applyAlignment="1">
      <alignment vertical="center"/>
    </xf>
    <xf numFmtId="1" fontId="6" fillId="3" borderId="73" xfId="0" applyNumberFormat="1" applyFont="1" applyFill="1" applyBorder="1" applyAlignment="1">
      <alignment vertical="center"/>
    </xf>
    <xf numFmtId="0" fontId="5" fillId="3" borderId="72" xfId="0" applyFont="1" applyFill="1" applyBorder="1" applyAlignment="1">
      <alignment horizontal="center" vertical="center" wrapText="1"/>
    </xf>
    <xf numFmtId="1" fontId="5" fillId="3" borderId="69" xfId="0" applyNumberFormat="1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4" fontId="4" fillId="3" borderId="29" xfId="0" applyNumberFormat="1" applyFont="1" applyFill="1" applyBorder="1" applyAlignment="1">
      <alignment vertical="center"/>
    </xf>
    <xf numFmtId="1" fontId="5" fillId="3" borderId="31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horizontal="center" vertical="center"/>
    </xf>
    <xf numFmtId="1" fontId="5" fillId="3" borderId="28" xfId="0" applyNumberFormat="1" applyFont="1" applyFill="1" applyBorder="1" applyAlignment="1">
      <alignment horizontal="center" vertical="center"/>
    </xf>
    <xf numFmtId="1" fontId="6" fillId="3" borderId="24" xfId="1" applyNumberFormat="1" applyFont="1" applyFill="1" applyBorder="1" applyAlignment="1">
      <alignment horizontal="center" vertical="center"/>
    </xf>
    <xf numFmtId="1" fontId="5" fillId="3" borderId="22" xfId="0" applyNumberFormat="1" applyFont="1" applyFill="1" applyBorder="1" applyAlignment="1">
      <alignment horizontal="center" vertical="center"/>
    </xf>
    <xf numFmtId="1" fontId="5" fillId="3" borderId="23" xfId="0" applyNumberFormat="1" applyFont="1" applyFill="1" applyBorder="1" applyAlignment="1">
      <alignment horizontal="center" vertical="center"/>
    </xf>
    <xf numFmtId="166" fontId="5" fillId="3" borderId="32" xfId="0" applyNumberFormat="1" applyFont="1" applyFill="1" applyBorder="1" applyAlignment="1">
      <alignment horizontal="center" vertical="center"/>
    </xf>
    <xf numFmtId="1" fontId="6" fillId="3" borderId="24" xfId="0" applyNumberFormat="1" applyFont="1" applyFill="1" applyBorder="1" applyAlignment="1">
      <alignment horizontal="center" vertical="center"/>
    </xf>
    <xf numFmtId="1" fontId="5" fillId="3" borderId="32" xfId="0" applyNumberFormat="1" applyFont="1" applyFill="1" applyBorder="1" applyAlignment="1">
      <alignment vertical="center"/>
    </xf>
    <xf numFmtId="1" fontId="6" fillId="3" borderId="24" xfId="0" applyNumberFormat="1" applyFont="1" applyFill="1" applyBorder="1" applyAlignment="1">
      <alignment vertical="center"/>
    </xf>
    <xf numFmtId="0" fontId="5" fillId="3" borderId="31" xfId="0" applyFont="1" applyFill="1" applyBorder="1" applyAlignment="1">
      <alignment horizontal="center" vertical="center" wrapText="1"/>
    </xf>
    <xf numFmtId="1" fontId="5" fillId="3" borderId="49" xfId="0" applyNumberFormat="1" applyFont="1" applyFill="1" applyBorder="1" applyAlignment="1">
      <alignment horizontal="center" vertical="center"/>
    </xf>
    <xf numFmtId="0" fontId="8" fillId="3" borderId="75" xfId="0" applyFont="1" applyFill="1" applyBorder="1" applyAlignment="1">
      <alignment vertical="center" wrapText="1"/>
    </xf>
    <xf numFmtId="0" fontId="3" fillId="3" borderId="76" xfId="0" applyFont="1" applyFill="1" applyBorder="1" applyAlignment="1">
      <alignment horizontal="center" vertical="center"/>
    </xf>
    <xf numFmtId="0" fontId="3" fillId="3" borderId="74" xfId="0" applyFont="1" applyFill="1" applyBorder="1" applyAlignment="1">
      <alignment horizontal="center" vertical="center"/>
    </xf>
    <xf numFmtId="0" fontId="3" fillId="3" borderId="77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vertical="center" wrapText="1"/>
    </xf>
    <xf numFmtId="0" fontId="5" fillId="3" borderId="79" xfId="0" applyFont="1" applyFill="1" applyBorder="1" applyAlignment="1">
      <alignment horizontal="center" vertical="center" wrapText="1"/>
    </xf>
    <xf numFmtId="0" fontId="5" fillId="3" borderId="78" xfId="0" applyFont="1" applyFill="1" applyBorder="1" applyAlignment="1">
      <alignment horizontal="center" vertical="center" wrapText="1"/>
    </xf>
    <xf numFmtId="4" fontId="4" fillId="3" borderId="80" xfId="0" applyNumberFormat="1" applyFont="1" applyFill="1" applyBorder="1" applyAlignment="1">
      <alignment vertical="center"/>
    </xf>
    <xf numFmtId="1" fontId="5" fillId="3" borderId="81" xfId="0" applyNumberFormat="1" applyFont="1" applyFill="1" applyBorder="1" applyAlignment="1">
      <alignment horizontal="center" vertical="center"/>
    </xf>
    <xf numFmtId="1" fontId="5" fillId="3" borderId="74" xfId="0" applyNumberFormat="1" applyFont="1" applyFill="1" applyBorder="1" applyAlignment="1">
      <alignment horizontal="center" vertical="center"/>
    </xf>
    <xf numFmtId="1" fontId="5" fillId="3" borderId="75" xfId="0" applyNumberFormat="1" applyFont="1" applyFill="1" applyBorder="1" applyAlignment="1">
      <alignment horizontal="center" vertical="center"/>
    </xf>
    <xf numFmtId="1" fontId="6" fillId="3" borderId="82" xfId="1" applyNumberFormat="1" applyFont="1" applyFill="1" applyBorder="1" applyAlignment="1">
      <alignment horizontal="center" vertical="center"/>
    </xf>
    <xf numFmtId="1" fontId="5" fillId="3" borderId="83" xfId="0" applyNumberFormat="1" applyFont="1" applyFill="1" applyBorder="1" applyAlignment="1">
      <alignment horizontal="center" vertical="center"/>
    </xf>
    <xf numFmtId="1" fontId="5" fillId="3" borderId="84" xfId="0" applyNumberFormat="1" applyFont="1" applyFill="1" applyBorder="1" applyAlignment="1">
      <alignment horizontal="center" vertical="center"/>
    </xf>
    <xf numFmtId="166" fontId="5" fillId="3" borderId="74" xfId="0" applyNumberFormat="1" applyFont="1" applyFill="1" applyBorder="1" applyAlignment="1">
      <alignment horizontal="center" vertical="center"/>
    </xf>
    <xf numFmtId="1" fontId="6" fillId="3" borderId="82" xfId="0" applyNumberFormat="1" applyFont="1" applyFill="1" applyBorder="1" applyAlignment="1">
      <alignment horizontal="center" vertical="center"/>
    </xf>
    <xf numFmtId="1" fontId="5" fillId="3" borderId="74" xfId="0" applyNumberFormat="1" applyFont="1" applyFill="1" applyBorder="1" applyAlignment="1">
      <alignment vertical="center"/>
    </xf>
    <xf numFmtId="1" fontId="6" fillId="3" borderId="82" xfId="0" applyNumberFormat="1" applyFont="1" applyFill="1" applyBorder="1" applyAlignment="1">
      <alignment vertical="center"/>
    </xf>
    <xf numFmtId="0" fontId="5" fillId="3" borderId="81" xfId="0" applyFont="1" applyFill="1" applyBorder="1" applyAlignment="1">
      <alignment horizontal="center" vertical="center" wrapText="1"/>
    </xf>
    <xf numFmtId="1" fontId="5" fillId="3" borderId="77" xfId="0" applyNumberFormat="1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vertical="center" wrapText="1"/>
    </xf>
    <xf numFmtId="0" fontId="5" fillId="3" borderId="75" xfId="0" applyFont="1" applyFill="1" applyBorder="1" applyAlignment="1">
      <alignment vertical="center" wrapText="1"/>
    </xf>
    <xf numFmtId="0" fontId="5" fillId="3" borderId="80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1" fontId="6" fillId="3" borderId="65" xfId="1" applyNumberFormat="1" applyFont="1" applyFill="1" applyBorder="1" applyAlignment="1">
      <alignment horizontal="center" vertical="center"/>
    </xf>
    <xf numFmtId="1" fontId="5" fillId="3" borderId="62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1" fontId="6" fillId="3" borderId="59" xfId="1" applyNumberFormat="1" applyFont="1" applyFill="1" applyBorder="1" applyAlignment="1">
      <alignment horizontal="center" vertical="center"/>
    </xf>
    <xf numFmtId="1" fontId="5" fillId="3" borderId="5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4" fontId="4" fillId="3" borderId="47" xfId="0" applyNumberFormat="1" applyFont="1" applyFill="1" applyBorder="1" applyAlignment="1">
      <alignment vertical="center"/>
    </xf>
    <xf numFmtId="1" fontId="6" fillId="3" borderId="65" xfId="0" applyNumberFormat="1" applyFont="1" applyFill="1" applyBorder="1" applyAlignment="1">
      <alignment vertical="center"/>
    </xf>
    <xf numFmtId="0" fontId="5" fillId="5" borderId="67" xfId="0" applyFont="1" applyFill="1" applyBorder="1" applyAlignment="1">
      <alignment vertical="center" wrapText="1"/>
    </xf>
    <xf numFmtId="0" fontId="3" fillId="5" borderId="68" xfId="0" applyFont="1" applyFill="1" applyBorder="1" applyAlignment="1">
      <alignment horizontal="center" vertical="center"/>
    </xf>
    <xf numFmtId="0" fontId="3" fillId="5" borderId="66" xfId="0" applyFont="1" applyFill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5" fillId="5" borderId="70" xfId="0" applyFont="1" applyFill="1" applyBorder="1" applyAlignment="1">
      <alignment vertical="center" wrapText="1"/>
    </xf>
    <xf numFmtId="0" fontId="5" fillId="5" borderId="71" xfId="0" applyFont="1" applyFill="1" applyBorder="1" applyAlignment="1">
      <alignment horizontal="center" vertical="center" wrapText="1"/>
    </xf>
    <xf numFmtId="0" fontId="5" fillId="5" borderId="85" xfId="0" applyFont="1" applyFill="1" applyBorder="1" applyAlignment="1">
      <alignment horizontal="center" vertical="center" wrapText="1"/>
    </xf>
    <xf numFmtId="4" fontId="4" fillId="5" borderId="71" xfId="0" applyNumberFormat="1" applyFont="1" applyFill="1" applyBorder="1" applyAlignment="1">
      <alignment vertical="center"/>
    </xf>
    <xf numFmtId="1" fontId="8" fillId="5" borderId="72" xfId="0" applyNumberFormat="1" applyFont="1" applyFill="1" applyBorder="1" applyAlignment="1">
      <alignment horizontal="center" vertical="center"/>
    </xf>
    <xf numFmtId="1" fontId="5" fillId="5" borderId="66" xfId="0" applyNumberFormat="1" applyFont="1" applyFill="1" applyBorder="1" applyAlignment="1">
      <alignment horizontal="center" vertical="center"/>
    </xf>
    <xf numFmtId="1" fontId="8" fillId="5" borderId="66" xfId="0" applyNumberFormat="1" applyFont="1" applyFill="1" applyBorder="1" applyAlignment="1">
      <alignment horizontal="center" vertical="center"/>
    </xf>
    <xf numFmtId="1" fontId="5" fillId="5" borderId="67" xfId="0" applyNumberFormat="1" applyFont="1" applyFill="1" applyBorder="1" applyAlignment="1">
      <alignment horizontal="center" vertical="center"/>
    </xf>
    <xf numFmtId="1" fontId="6" fillId="5" borderId="73" xfId="1" applyNumberFormat="1" applyFont="1" applyFill="1" applyBorder="1" applyAlignment="1">
      <alignment horizontal="center" vertical="center"/>
    </xf>
    <xf numFmtId="1" fontId="5" fillId="5" borderId="72" xfId="0" applyNumberFormat="1" applyFont="1" applyFill="1" applyBorder="1" applyAlignment="1">
      <alignment horizontal="center" vertical="center"/>
    </xf>
    <xf numFmtId="166" fontId="5" fillId="5" borderId="66" xfId="0" applyNumberFormat="1" applyFont="1" applyFill="1" applyBorder="1" applyAlignment="1">
      <alignment horizontal="center" vertical="center"/>
    </xf>
    <xf numFmtId="1" fontId="6" fillId="5" borderId="73" xfId="0" applyNumberFormat="1" applyFont="1" applyFill="1" applyBorder="1" applyAlignment="1">
      <alignment horizontal="center" vertical="center"/>
    </xf>
    <xf numFmtId="1" fontId="5" fillId="5" borderId="66" xfId="0" applyNumberFormat="1" applyFont="1" applyFill="1" applyBorder="1" applyAlignment="1">
      <alignment vertical="center"/>
    </xf>
    <xf numFmtId="1" fontId="6" fillId="5" borderId="73" xfId="0" applyNumberFormat="1" applyFont="1" applyFill="1" applyBorder="1" applyAlignment="1">
      <alignment vertical="center"/>
    </xf>
    <xf numFmtId="0" fontId="5" fillId="5" borderId="72" xfId="0" applyFont="1" applyFill="1" applyBorder="1" applyAlignment="1">
      <alignment horizontal="center" vertical="center" wrapText="1"/>
    </xf>
    <xf numFmtId="1" fontId="8" fillId="5" borderId="69" xfId="0" applyNumberFormat="1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vertical="center" wrapText="1"/>
    </xf>
    <xf numFmtId="0" fontId="3" fillId="5" borderId="48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4" fontId="4" fillId="5" borderId="29" xfId="0" applyNumberFormat="1" applyFont="1" applyFill="1" applyBorder="1" applyAlignment="1">
      <alignment vertical="center"/>
    </xf>
    <xf numFmtId="1" fontId="8" fillId="5" borderId="31" xfId="0" applyNumberFormat="1" applyFont="1" applyFill="1" applyBorder="1" applyAlignment="1">
      <alignment horizontal="center" vertical="center"/>
    </xf>
    <xf numFmtId="1" fontId="5" fillId="5" borderId="32" xfId="0" applyNumberFormat="1" applyFont="1" applyFill="1" applyBorder="1" applyAlignment="1">
      <alignment horizontal="center" vertical="center"/>
    </xf>
    <xf numFmtId="1" fontId="8" fillId="5" borderId="32" xfId="0" applyNumberFormat="1" applyFont="1" applyFill="1" applyBorder="1" applyAlignment="1">
      <alignment horizontal="center" vertical="center"/>
    </xf>
    <xf numFmtId="1" fontId="5" fillId="5" borderId="28" xfId="0" applyNumberFormat="1" applyFont="1" applyFill="1" applyBorder="1" applyAlignment="1">
      <alignment horizontal="center" vertical="center"/>
    </xf>
    <xf numFmtId="1" fontId="6" fillId="5" borderId="24" xfId="1" applyNumberFormat="1" applyFont="1" applyFill="1" applyBorder="1" applyAlignment="1">
      <alignment horizontal="center" vertical="center"/>
    </xf>
    <xf numFmtId="166" fontId="5" fillId="5" borderId="32" xfId="0" applyNumberFormat="1" applyFont="1" applyFill="1" applyBorder="1" applyAlignment="1">
      <alignment horizontal="center" vertical="center"/>
    </xf>
    <xf numFmtId="1" fontId="6" fillId="5" borderId="24" xfId="0" applyNumberFormat="1" applyFont="1" applyFill="1" applyBorder="1" applyAlignment="1">
      <alignment horizontal="center" vertical="center"/>
    </xf>
    <xf numFmtId="1" fontId="5" fillId="5" borderId="32" xfId="0" applyNumberFormat="1" applyFont="1" applyFill="1" applyBorder="1" applyAlignment="1">
      <alignment vertical="center"/>
    </xf>
    <xf numFmtId="1" fontId="6" fillId="5" borderId="24" xfId="0" applyNumberFormat="1" applyFont="1" applyFill="1" applyBorder="1" applyAlignment="1">
      <alignment vertical="center"/>
    </xf>
    <xf numFmtId="1" fontId="8" fillId="5" borderId="49" xfId="0" applyNumberFormat="1" applyFont="1" applyFill="1" applyBorder="1" applyAlignment="1">
      <alignment horizontal="center" vertical="center"/>
    </xf>
    <xf numFmtId="0" fontId="5" fillId="5" borderId="75" xfId="0" applyFont="1" applyFill="1" applyBorder="1" applyAlignment="1">
      <alignment vertical="center" wrapText="1"/>
    </xf>
    <xf numFmtId="0" fontId="3" fillId="5" borderId="76" xfId="0" applyFont="1" applyFill="1" applyBorder="1" applyAlignment="1">
      <alignment horizontal="center" vertical="center"/>
    </xf>
    <xf numFmtId="0" fontId="3" fillId="5" borderId="74" xfId="0" applyFont="1" applyFill="1" applyBorder="1" applyAlignment="1">
      <alignment horizontal="center" vertical="center"/>
    </xf>
    <xf numFmtId="0" fontId="3" fillId="5" borderId="77" xfId="0" applyFont="1" applyFill="1" applyBorder="1" applyAlignment="1">
      <alignment horizontal="center" vertical="center"/>
    </xf>
    <xf numFmtId="0" fontId="5" fillId="5" borderId="78" xfId="0" applyFont="1" applyFill="1" applyBorder="1" applyAlignment="1">
      <alignment vertical="center" wrapText="1"/>
    </xf>
    <xf numFmtId="0" fontId="5" fillId="5" borderId="80" xfId="0" applyFont="1" applyFill="1" applyBorder="1" applyAlignment="1">
      <alignment horizontal="center" vertical="center" wrapText="1"/>
    </xf>
    <xf numFmtId="0" fontId="5" fillId="5" borderId="86" xfId="0" applyFont="1" applyFill="1" applyBorder="1" applyAlignment="1">
      <alignment horizontal="center" vertical="center" wrapText="1"/>
    </xf>
    <xf numFmtId="4" fontId="4" fillId="5" borderId="80" xfId="0" applyNumberFormat="1" applyFont="1" applyFill="1" applyBorder="1" applyAlignment="1">
      <alignment vertical="center"/>
    </xf>
    <xf numFmtId="1" fontId="8" fillId="5" borderId="81" xfId="0" applyNumberFormat="1" applyFont="1" applyFill="1" applyBorder="1" applyAlignment="1">
      <alignment horizontal="center" vertical="center"/>
    </xf>
    <xf numFmtId="1" fontId="5" fillId="5" borderId="74" xfId="0" applyNumberFormat="1" applyFont="1" applyFill="1" applyBorder="1" applyAlignment="1">
      <alignment horizontal="center" vertical="center"/>
    </xf>
    <xf numFmtId="1" fontId="8" fillId="5" borderId="74" xfId="0" applyNumberFormat="1" applyFont="1" applyFill="1" applyBorder="1" applyAlignment="1">
      <alignment horizontal="center" vertical="center"/>
    </xf>
    <xf numFmtId="1" fontId="5" fillId="5" borderId="75" xfId="0" applyNumberFormat="1" applyFont="1" applyFill="1" applyBorder="1" applyAlignment="1">
      <alignment horizontal="center" vertical="center"/>
    </xf>
    <xf numFmtId="1" fontId="6" fillId="5" borderId="82" xfId="1" applyNumberFormat="1" applyFont="1" applyFill="1" applyBorder="1" applyAlignment="1">
      <alignment horizontal="center" vertical="center"/>
    </xf>
    <xf numFmtId="1" fontId="5" fillId="5" borderId="81" xfId="0" applyNumberFormat="1" applyFont="1" applyFill="1" applyBorder="1" applyAlignment="1">
      <alignment horizontal="center" vertical="center"/>
    </xf>
    <xf numFmtId="166" fontId="5" fillId="5" borderId="74" xfId="0" applyNumberFormat="1" applyFont="1" applyFill="1" applyBorder="1" applyAlignment="1">
      <alignment horizontal="center" vertical="center"/>
    </xf>
    <xf numFmtId="1" fontId="6" fillId="5" borderId="82" xfId="0" applyNumberFormat="1" applyFont="1" applyFill="1" applyBorder="1" applyAlignment="1">
      <alignment horizontal="center" vertical="center"/>
    </xf>
    <xf numFmtId="1" fontId="5" fillId="5" borderId="74" xfId="0" applyNumberFormat="1" applyFont="1" applyFill="1" applyBorder="1" applyAlignment="1">
      <alignment vertical="center"/>
    </xf>
    <xf numFmtId="1" fontId="6" fillId="5" borderId="82" xfId="0" applyNumberFormat="1" applyFont="1" applyFill="1" applyBorder="1" applyAlignment="1">
      <alignment vertical="center"/>
    </xf>
    <xf numFmtId="1" fontId="8" fillId="5" borderId="77" xfId="0" applyNumberFormat="1" applyFont="1" applyFill="1" applyBorder="1" applyAlignment="1">
      <alignment horizontal="center" vertical="center"/>
    </xf>
    <xf numFmtId="1" fontId="5" fillId="5" borderId="69" xfId="0" applyNumberFormat="1" applyFont="1" applyFill="1" applyBorder="1" applyAlignment="1">
      <alignment horizontal="center" vertical="center"/>
    </xf>
    <xf numFmtId="1" fontId="5" fillId="5" borderId="31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1" fontId="5" fillId="5" borderId="49" xfId="0" applyNumberFormat="1" applyFont="1" applyFill="1" applyBorder="1" applyAlignment="1">
      <alignment horizontal="center" vertical="center"/>
    </xf>
    <xf numFmtId="0" fontId="5" fillId="5" borderId="81" xfId="0" applyFont="1" applyFill="1" applyBorder="1" applyAlignment="1">
      <alignment horizontal="center" vertical="center" wrapText="1"/>
    </xf>
    <xf numFmtId="1" fontId="5" fillId="5" borderId="77" xfId="0" applyNumberFormat="1" applyFont="1" applyFill="1" applyBorder="1" applyAlignment="1">
      <alignment horizontal="center" vertical="center"/>
    </xf>
    <xf numFmtId="0" fontId="3" fillId="5" borderId="50" xfId="0" applyFont="1" applyFill="1" applyBorder="1" applyAlignment="1">
      <alignment horizontal="center" vertical="center" wrapText="1"/>
    </xf>
    <xf numFmtId="0" fontId="5" fillId="5" borderId="61" xfId="0" applyFont="1" applyFill="1" applyBorder="1" applyAlignment="1">
      <alignment vertical="center" wrapText="1"/>
    </xf>
    <xf numFmtId="0" fontId="3" fillId="5" borderId="50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6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5" borderId="47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4" fontId="4" fillId="5" borderId="47" xfId="0" applyNumberFormat="1" applyFont="1" applyFill="1" applyBorder="1" applyAlignment="1">
      <alignment vertical="center"/>
    </xf>
    <xf numFmtId="1" fontId="5" fillId="5" borderId="63" xfId="0" applyNumberFormat="1" applyFont="1" applyFill="1" applyBorder="1" applyAlignment="1">
      <alignment horizontal="center" vertical="center"/>
    </xf>
    <xf numFmtId="1" fontId="5" fillId="5" borderId="27" xfId="0" applyNumberFormat="1" applyFont="1" applyFill="1" applyBorder="1" applyAlignment="1">
      <alignment horizontal="center" vertical="center"/>
    </xf>
    <xf numFmtId="1" fontId="5" fillId="5" borderId="61" xfId="0" applyNumberFormat="1" applyFont="1" applyFill="1" applyBorder="1" applyAlignment="1">
      <alignment horizontal="center" vertical="center"/>
    </xf>
    <xf numFmtId="1" fontId="6" fillId="5" borderId="65" xfId="1" applyNumberFormat="1" applyFont="1" applyFill="1" applyBorder="1" applyAlignment="1">
      <alignment horizontal="center" vertical="center"/>
    </xf>
    <xf numFmtId="166" fontId="5" fillId="5" borderId="27" xfId="0" applyNumberFormat="1" applyFont="1" applyFill="1" applyBorder="1" applyAlignment="1">
      <alignment horizontal="center" vertical="center"/>
    </xf>
    <xf numFmtId="1" fontId="6" fillId="5" borderId="65" xfId="0" applyNumberFormat="1" applyFont="1" applyFill="1" applyBorder="1" applyAlignment="1">
      <alignment horizontal="center" vertical="center"/>
    </xf>
    <xf numFmtId="1" fontId="5" fillId="5" borderId="27" xfId="0" applyNumberFormat="1" applyFont="1" applyFill="1" applyBorder="1" applyAlignment="1">
      <alignment vertical="center"/>
    </xf>
    <xf numFmtId="1" fontId="6" fillId="5" borderId="65" xfId="0" applyNumberFormat="1" applyFont="1" applyFill="1" applyBorder="1" applyAlignment="1">
      <alignment vertical="center"/>
    </xf>
    <xf numFmtId="0" fontId="5" fillId="5" borderId="63" xfId="0" applyFont="1" applyFill="1" applyBorder="1" applyAlignment="1">
      <alignment horizontal="center" vertical="center" wrapText="1"/>
    </xf>
    <xf numFmtId="1" fontId="5" fillId="5" borderId="62" xfId="0" applyNumberFormat="1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 wrapText="1"/>
    </xf>
    <xf numFmtId="0" fontId="5" fillId="5" borderId="51" xfId="0" applyFont="1" applyFill="1" applyBorder="1" applyAlignment="1">
      <alignment vertical="center" wrapText="1"/>
    </xf>
    <xf numFmtId="0" fontId="3" fillId="5" borderId="52" xfId="0" applyFont="1" applyFill="1" applyBorder="1" applyAlignment="1">
      <alignment horizontal="center" vertical="center"/>
    </xf>
    <xf numFmtId="0" fontId="3" fillId="5" borderId="53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5" fillId="5" borderId="55" xfId="0" applyFont="1" applyFill="1" applyBorder="1" applyAlignment="1">
      <alignment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wrapText="1"/>
    </xf>
    <xf numFmtId="4" fontId="4" fillId="5" borderId="56" xfId="0" applyNumberFormat="1" applyFont="1" applyFill="1" applyBorder="1" applyAlignment="1">
      <alignment vertical="center"/>
    </xf>
    <xf numFmtId="1" fontId="5" fillId="5" borderId="58" xfId="0" applyNumberFormat="1" applyFont="1" applyFill="1" applyBorder="1" applyAlignment="1">
      <alignment horizontal="center" vertical="center"/>
    </xf>
    <xf numFmtId="1" fontId="5" fillId="5" borderId="53" xfId="0" applyNumberFormat="1" applyFont="1" applyFill="1" applyBorder="1" applyAlignment="1">
      <alignment horizontal="center" vertical="center"/>
    </xf>
    <xf numFmtId="1" fontId="5" fillId="5" borderId="51" xfId="0" applyNumberFormat="1" applyFont="1" applyFill="1" applyBorder="1" applyAlignment="1">
      <alignment horizontal="center" vertical="center"/>
    </xf>
    <xf numFmtId="1" fontId="6" fillId="5" borderId="59" xfId="1" applyNumberFormat="1" applyFont="1" applyFill="1" applyBorder="1" applyAlignment="1">
      <alignment horizontal="center" vertical="center"/>
    </xf>
    <xf numFmtId="166" fontId="5" fillId="5" borderId="53" xfId="0" applyNumberFormat="1" applyFont="1" applyFill="1" applyBorder="1" applyAlignment="1">
      <alignment horizontal="center" vertical="center"/>
    </xf>
    <xf numFmtId="1" fontId="6" fillId="5" borderId="59" xfId="0" applyNumberFormat="1" applyFont="1" applyFill="1" applyBorder="1" applyAlignment="1">
      <alignment horizontal="center" vertical="center"/>
    </xf>
    <xf numFmtId="1" fontId="5" fillId="5" borderId="53" xfId="0" applyNumberFormat="1" applyFont="1" applyFill="1" applyBorder="1" applyAlignment="1">
      <alignment vertical="center"/>
    </xf>
    <xf numFmtId="1" fontId="6" fillId="5" borderId="59" xfId="0" applyNumberFormat="1" applyFont="1" applyFill="1" applyBorder="1" applyAlignment="1">
      <alignment vertical="center"/>
    </xf>
    <xf numFmtId="0" fontId="5" fillId="5" borderId="58" xfId="0" applyFont="1" applyFill="1" applyBorder="1" applyAlignment="1">
      <alignment horizontal="center" vertical="center" wrapText="1"/>
    </xf>
    <xf numFmtId="1" fontId="5" fillId="5" borderId="54" xfId="0" applyNumberFormat="1" applyFont="1" applyFill="1" applyBorder="1" applyAlignment="1">
      <alignment horizontal="center" vertical="center"/>
    </xf>
    <xf numFmtId="0" fontId="5" fillId="6" borderId="67" xfId="0" applyFont="1" applyFill="1" applyBorder="1" applyAlignment="1">
      <alignment vertical="center" wrapText="1"/>
    </xf>
    <xf numFmtId="0" fontId="3" fillId="6" borderId="68" xfId="0" applyFont="1" applyFill="1" applyBorder="1" applyAlignment="1">
      <alignment horizontal="center" vertical="center"/>
    </xf>
    <xf numFmtId="0" fontId="3" fillId="6" borderId="66" xfId="0" applyFont="1" applyFill="1" applyBorder="1" applyAlignment="1">
      <alignment horizontal="center" vertical="center"/>
    </xf>
    <xf numFmtId="0" fontId="3" fillId="6" borderId="69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vertical="center" wrapText="1"/>
    </xf>
    <xf numFmtId="0" fontId="5" fillId="6" borderId="71" xfId="0" applyFont="1" applyFill="1" applyBorder="1" applyAlignment="1">
      <alignment horizontal="center" vertical="center" wrapText="1"/>
    </xf>
    <xf numFmtId="0" fontId="5" fillId="6" borderId="85" xfId="0" applyFont="1" applyFill="1" applyBorder="1" applyAlignment="1">
      <alignment horizontal="center" vertical="center" wrapText="1"/>
    </xf>
    <xf numFmtId="4" fontId="4" fillId="6" borderId="71" xfId="0" applyNumberFormat="1" applyFont="1" applyFill="1" applyBorder="1" applyAlignment="1">
      <alignment vertical="center"/>
    </xf>
    <xf numFmtId="1" fontId="5" fillId="6" borderId="72" xfId="0" applyNumberFormat="1" applyFont="1" applyFill="1" applyBorder="1" applyAlignment="1">
      <alignment horizontal="center" vertical="center"/>
    </xf>
    <xf numFmtId="1" fontId="5" fillId="6" borderId="66" xfId="0" applyNumberFormat="1" applyFont="1" applyFill="1" applyBorder="1" applyAlignment="1">
      <alignment horizontal="center" vertical="center"/>
    </xf>
    <xf numFmtId="1" fontId="5" fillId="6" borderId="67" xfId="0" applyNumberFormat="1" applyFont="1" applyFill="1" applyBorder="1" applyAlignment="1">
      <alignment horizontal="center" vertical="center"/>
    </xf>
    <xf numFmtId="1" fontId="6" fillId="6" borderId="73" xfId="1" applyNumberFormat="1" applyFont="1" applyFill="1" applyBorder="1" applyAlignment="1">
      <alignment horizontal="center" vertical="center"/>
    </xf>
    <xf numFmtId="166" fontId="5" fillId="6" borderId="66" xfId="0" applyNumberFormat="1" applyFont="1" applyFill="1" applyBorder="1" applyAlignment="1">
      <alignment horizontal="center" vertical="center"/>
    </xf>
    <xf numFmtId="1" fontId="6" fillId="6" borderId="73" xfId="0" applyNumberFormat="1" applyFont="1" applyFill="1" applyBorder="1" applyAlignment="1">
      <alignment horizontal="center" vertical="center"/>
    </xf>
    <xf numFmtId="1" fontId="5" fillId="6" borderId="66" xfId="0" applyNumberFormat="1" applyFont="1" applyFill="1" applyBorder="1" applyAlignment="1">
      <alignment vertical="center"/>
    </xf>
    <xf numFmtId="1" fontId="6" fillId="6" borderId="73" xfId="0" applyNumberFormat="1" applyFont="1" applyFill="1" applyBorder="1" applyAlignment="1">
      <alignment vertical="center"/>
    </xf>
    <xf numFmtId="0" fontId="5" fillId="6" borderId="72" xfId="0" applyFont="1" applyFill="1" applyBorder="1" applyAlignment="1">
      <alignment horizontal="center" vertical="center" wrapText="1"/>
    </xf>
    <xf numFmtId="1" fontId="5" fillId="6" borderId="69" xfId="0" applyNumberFormat="1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vertical="center" wrapText="1"/>
    </xf>
    <xf numFmtId="0" fontId="3" fillId="6" borderId="48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6" borderId="49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6" borderId="30" xfId="0" applyFont="1" applyFill="1" applyBorder="1" applyAlignment="1">
      <alignment horizontal="center" vertical="center" wrapText="1"/>
    </xf>
    <xf numFmtId="4" fontId="4" fillId="6" borderId="29" xfId="0" applyNumberFormat="1" applyFont="1" applyFill="1" applyBorder="1" applyAlignment="1">
      <alignment vertical="center"/>
    </xf>
    <xf numFmtId="1" fontId="5" fillId="6" borderId="31" xfId="0" applyNumberFormat="1" applyFont="1" applyFill="1" applyBorder="1" applyAlignment="1">
      <alignment horizontal="center" vertical="center"/>
    </xf>
    <xf numFmtId="1" fontId="5" fillId="6" borderId="32" xfId="0" applyNumberFormat="1" applyFont="1" applyFill="1" applyBorder="1" applyAlignment="1">
      <alignment horizontal="center" vertical="center"/>
    </xf>
    <xf numFmtId="1" fontId="5" fillId="6" borderId="28" xfId="0" applyNumberFormat="1" applyFont="1" applyFill="1" applyBorder="1" applyAlignment="1">
      <alignment horizontal="center" vertical="center"/>
    </xf>
    <xf numFmtId="1" fontId="6" fillId="6" borderId="24" xfId="1" applyNumberFormat="1" applyFont="1" applyFill="1" applyBorder="1" applyAlignment="1">
      <alignment horizontal="center" vertical="center"/>
    </xf>
    <xf numFmtId="166" fontId="5" fillId="6" borderId="32" xfId="0" applyNumberFormat="1" applyFont="1" applyFill="1" applyBorder="1" applyAlignment="1">
      <alignment horizontal="center" vertical="center"/>
    </xf>
    <xf numFmtId="1" fontId="6" fillId="6" borderId="24" xfId="0" applyNumberFormat="1" applyFont="1" applyFill="1" applyBorder="1" applyAlignment="1">
      <alignment horizontal="center" vertical="center"/>
    </xf>
    <xf numFmtId="1" fontId="5" fillId="6" borderId="32" xfId="0" applyNumberFormat="1" applyFont="1" applyFill="1" applyBorder="1" applyAlignment="1">
      <alignment vertical="center"/>
    </xf>
    <xf numFmtId="1" fontId="6" fillId="6" borderId="24" xfId="0" applyNumberFormat="1" applyFont="1" applyFill="1" applyBorder="1" applyAlignment="1">
      <alignment vertical="center"/>
    </xf>
    <xf numFmtId="0" fontId="5" fillId="6" borderId="31" xfId="0" applyFont="1" applyFill="1" applyBorder="1" applyAlignment="1">
      <alignment horizontal="center" vertical="center" wrapText="1"/>
    </xf>
    <xf numFmtId="1" fontId="5" fillId="6" borderId="49" xfId="0" applyNumberFormat="1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vertical="center" wrapText="1"/>
    </xf>
    <xf numFmtId="0" fontId="3" fillId="6" borderId="76" xfId="0" applyFont="1" applyFill="1" applyBorder="1" applyAlignment="1">
      <alignment horizontal="center" vertical="center"/>
    </xf>
    <xf numFmtId="0" fontId="3" fillId="6" borderId="74" xfId="0" applyFont="1" applyFill="1" applyBorder="1" applyAlignment="1">
      <alignment horizontal="center" vertical="center"/>
    </xf>
    <xf numFmtId="0" fontId="3" fillId="6" borderId="77" xfId="0" applyFont="1" applyFill="1" applyBorder="1" applyAlignment="1">
      <alignment horizontal="center" vertical="center"/>
    </xf>
    <xf numFmtId="0" fontId="5" fillId="6" borderId="78" xfId="0" applyFont="1" applyFill="1" applyBorder="1" applyAlignment="1">
      <alignment vertical="center" wrapText="1"/>
    </xf>
    <xf numFmtId="0" fontId="5" fillId="6" borderId="80" xfId="0" applyFont="1" applyFill="1" applyBorder="1" applyAlignment="1">
      <alignment horizontal="center" vertical="center" wrapText="1"/>
    </xf>
    <xf numFmtId="0" fontId="5" fillId="6" borderId="86" xfId="0" applyFont="1" applyFill="1" applyBorder="1" applyAlignment="1">
      <alignment horizontal="center" vertical="center" wrapText="1"/>
    </xf>
    <xf numFmtId="4" fontId="4" fillId="6" borderId="80" xfId="0" applyNumberFormat="1" applyFont="1" applyFill="1" applyBorder="1" applyAlignment="1">
      <alignment vertical="center"/>
    </xf>
    <xf numFmtId="1" fontId="5" fillId="6" borderId="81" xfId="0" applyNumberFormat="1" applyFont="1" applyFill="1" applyBorder="1" applyAlignment="1">
      <alignment horizontal="center" vertical="center"/>
    </xf>
    <xf numFmtId="1" fontId="5" fillId="6" borderId="74" xfId="0" applyNumberFormat="1" applyFont="1" applyFill="1" applyBorder="1" applyAlignment="1">
      <alignment horizontal="center" vertical="center"/>
    </xf>
    <xf numFmtId="1" fontId="5" fillId="6" borderId="75" xfId="0" applyNumberFormat="1" applyFont="1" applyFill="1" applyBorder="1" applyAlignment="1">
      <alignment horizontal="center" vertical="center"/>
    </xf>
    <xf numFmtId="1" fontId="6" fillId="6" borderId="82" xfId="1" applyNumberFormat="1" applyFont="1" applyFill="1" applyBorder="1" applyAlignment="1">
      <alignment horizontal="center" vertical="center"/>
    </xf>
    <xf numFmtId="166" fontId="5" fillId="6" borderId="74" xfId="0" applyNumberFormat="1" applyFont="1" applyFill="1" applyBorder="1" applyAlignment="1">
      <alignment horizontal="center" vertical="center"/>
    </xf>
    <xf numFmtId="1" fontId="6" fillId="6" borderId="82" xfId="0" applyNumberFormat="1" applyFont="1" applyFill="1" applyBorder="1" applyAlignment="1">
      <alignment horizontal="center" vertical="center"/>
    </xf>
    <xf numFmtId="1" fontId="5" fillId="6" borderId="74" xfId="0" applyNumberFormat="1" applyFont="1" applyFill="1" applyBorder="1" applyAlignment="1">
      <alignment vertical="center"/>
    </xf>
    <xf numFmtId="1" fontId="6" fillId="6" borderId="82" xfId="0" applyNumberFormat="1" applyFont="1" applyFill="1" applyBorder="1" applyAlignment="1">
      <alignment vertical="center"/>
    </xf>
    <xf numFmtId="0" fontId="5" fillId="6" borderId="81" xfId="0" applyFont="1" applyFill="1" applyBorder="1" applyAlignment="1">
      <alignment horizontal="center" vertical="center" wrapText="1"/>
    </xf>
    <xf numFmtId="1" fontId="5" fillId="6" borderId="77" xfId="0" applyNumberFormat="1" applyFont="1" applyFill="1" applyBorder="1" applyAlignment="1">
      <alignment horizontal="center" vertical="center"/>
    </xf>
    <xf numFmtId="0" fontId="3" fillId="6" borderId="50" xfId="0" applyFont="1" applyFill="1" applyBorder="1" applyAlignment="1">
      <alignment horizontal="center" vertical="center" wrapText="1"/>
    </xf>
    <xf numFmtId="0" fontId="5" fillId="6" borderId="61" xfId="0" applyFont="1" applyFill="1" applyBorder="1" applyAlignment="1">
      <alignment vertical="center" wrapText="1"/>
    </xf>
    <xf numFmtId="0" fontId="3" fillId="6" borderId="50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4" fontId="4" fillId="6" borderId="47" xfId="0" applyNumberFormat="1" applyFont="1" applyFill="1" applyBorder="1" applyAlignment="1">
      <alignment vertical="center"/>
    </xf>
    <xf numFmtId="1" fontId="5" fillId="6" borderId="63" xfId="0" applyNumberFormat="1" applyFont="1" applyFill="1" applyBorder="1" applyAlignment="1">
      <alignment horizontal="center" vertical="center"/>
    </xf>
    <xf numFmtId="1" fontId="5" fillId="6" borderId="27" xfId="0" applyNumberFormat="1" applyFont="1" applyFill="1" applyBorder="1" applyAlignment="1">
      <alignment horizontal="center" vertical="center"/>
    </xf>
    <xf numFmtId="1" fontId="5" fillId="6" borderId="61" xfId="0" applyNumberFormat="1" applyFont="1" applyFill="1" applyBorder="1" applyAlignment="1">
      <alignment horizontal="center" vertical="center"/>
    </xf>
    <xf numFmtId="1" fontId="6" fillId="6" borderId="65" xfId="1" applyNumberFormat="1" applyFont="1" applyFill="1" applyBorder="1" applyAlignment="1">
      <alignment horizontal="center" vertical="center"/>
    </xf>
    <xf numFmtId="166" fontId="5" fillId="6" borderId="27" xfId="0" applyNumberFormat="1" applyFont="1" applyFill="1" applyBorder="1" applyAlignment="1">
      <alignment horizontal="center" vertical="center"/>
    </xf>
    <xf numFmtId="1" fontId="6" fillId="6" borderId="65" xfId="0" applyNumberFormat="1" applyFont="1" applyFill="1" applyBorder="1" applyAlignment="1">
      <alignment horizontal="center" vertical="center"/>
    </xf>
    <xf numFmtId="1" fontId="5" fillId="6" borderId="27" xfId="0" applyNumberFormat="1" applyFont="1" applyFill="1" applyBorder="1" applyAlignment="1">
      <alignment vertical="center"/>
    </xf>
    <xf numFmtId="1" fontId="6" fillId="6" borderId="65" xfId="0" applyNumberFormat="1" applyFont="1" applyFill="1" applyBorder="1" applyAlignment="1">
      <alignment vertical="center"/>
    </xf>
    <xf numFmtId="0" fontId="5" fillId="6" borderId="63" xfId="0" applyFont="1" applyFill="1" applyBorder="1" applyAlignment="1">
      <alignment horizontal="center" vertical="center" wrapText="1"/>
    </xf>
    <xf numFmtId="1" fontId="5" fillId="6" borderId="62" xfId="0" applyNumberFormat="1" applyFont="1" applyFill="1" applyBorder="1" applyAlignment="1">
      <alignment horizontal="center" vertical="center"/>
    </xf>
    <xf numFmtId="0" fontId="3" fillId="6" borderId="52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vertical="center" wrapText="1"/>
    </xf>
    <xf numFmtId="0" fontId="3" fillId="6" borderId="52" xfId="0" applyFont="1" applyFill="1" applyBorder="1" applyAlignment="1">
      <alignment horizontal="center" vertical="center"/>
    </xf>
    <xf numFmtId="0" fontId="3" fillId="6" borderId="53" xfId="0" applyFont="1" applyFill="1" applyBorder="1" applyAlignment="1">
      <alignment horizontal="center" vertical="center"/>
    </xf>
    <xf numFmtId="0" fontId="3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vertical="center" wrapText="1"/>
    </xf>
    <xf numFmtId="0" fontId="5" fillId="6" borderId="56" xfId="0" applyFont="1" applyFill="1" applyBorder="1" applyAlignment="1">
      <alignment horizontal="center" vertical="center" wrapText="1"/>
    </xf>
    <xf numFmtId="0" fontId="5" fillId="6" borderId="57" xfId="0" applyFont="1" applyFill="1" applyBorder="1" applyAlignment="1">
      <alignment horizontal="center" vertical="center" wrapText="1"/>
    </xf>
    <xf numFmtId="4" fontId="4" fillId="6" borderId="56" xfId="0" applyNumberFormat="1" applyFont="1" applyFill="1" applyBorder="1" applyAlignment="1">
      <alignment vertical="center"/>
    </xf>
    <xf numFmtId="1" fontId="5" fillId="9" borderId="58" xfId="0" applyNumberFormat="1" applyFont="1" applyFill="1" applyBorder="1" applyAlignment="1">
      <alignment horizontal="center" vertical="center"/>
    </xf>
    <xf numFmtId="1" fontId="5" fillId="9" borderId="53" xfId="0" applyNumberFormat="1" applyFont="1" applyFill="1" applyBorder="1" applyAlignment="1">
      <alignment horizontal="center" vertical="center"/>
    </xf>
    <xf numFmtId="1" fontId="5" fillId="9" borderId="51" xfId="0" applyNumberFormat="1" applyFont="1" applyFill="1" applyBorder="1" applyAlignment="1">
      <alignment horizontal="center" vertical="center"/>
    </xf>
    <xf numFmtId="1" fontId="6" fillId="9" borderId="59" xfId="1" applyNumberFormat="1" applyFont="1" applyFill="1" applyBorder="1" applyAlignment="1">
      <alignment horizontal="center" vertical="center"/>
    </xf>
    <xf numFmtId="166" fontId="5" fillId="9" borderId="53" xfId="0" applyNumberFormat="1" applyFont="1" applyFill="1" applyBorder="1" applyAlignment="1">
      <alignment horizontal="center" vertical="center"/>
    </xf>
    <xf numFmtId="1" fontId="6" fillId="9" borderId="59" xfId="0" applyNumberFormat="1" applyFont="1" applyFill="1" applyBorder="1" applyAlignment="1">
      <alignment horizontal="center" vertical="center"/>
    </xf>
    <xf numFmtId="1" fontId="5" fillId="9" borderId="53" xfId="0" applyNumberFormat="1" applyFont="1" applyFill="1" applyBorder="1" applyAlignment="1">
      <alignment vertical="center"/>
    </xf>
    <xf numFmtId="1" fontId="6" fillId="9" borderId="59" xfId="0" applyNumberFormat="1" applyFont="1" applyFill="1" applyBorder="1" applyAlignment="1">
      <alignment vertical="center"/>
    </xf>
    <xf numFmtId="0" fontId="5" fillId="6" borderId="58" xfId="0" applyFont="1" applyFill="1" applyBorder="1" applyAlignment="1">
      <alignment horizontal="center" vertical="center" wrapText="1"/>
    </xf>
    <xf numFmtId="1" fontId="5" fillId="6" borderId="54" xfId="0" applyNumberFormat="1" applyFont="1" applyFill="1" applyBorder="1" applyAlignment="1">
      <alignment horizontal="center" vertical="center"/>
    </xf>
    <xf numFmtId="0" fontId="5" fillId="9" borderId="67" xfId="0" applyFont="1" applyFill="1" applyBorder="1" applyAlignment="1">
      <alignment vertical="center" wrapText="1"/>
    </xf>
    <xf numFmtId="0" fontId="3" fillId="9" borderId="68" xfId="0" applyFont="1" applyFill="1" applyBorder="1" applyAlignment="1">
      <alignment horizontal="center" vertical="center"/>
    </xf>
    <xf numFmtId="0" fontId="3" fillId="9" borderId="66" xfId="0" applyFont="1" applyFill="1" applyBorder="1" applyAlignment="1">
      <alignment horizontal="center" vertical="center"/>
    </xf>
    <xf numFmtId="0" fontId="3" fillId="9" borderId="69" xfId="0" applyFont="1" applyFill="1" applyBorder="1" applyAlignment="1">
      <alignment horizontal="center" vertical="center"/>
    </xf>
    <xf numFmtId="0" fontId="5" fillId="9" borderId="70" xfId="0" applyFont="1" applyFill="1" applyBorder="1" applyAlignment="1">
      <alignment vertical="center" wrapText="1"/>
    </xf>
    <xf numFmtId="1" fontId="5" fillId="9" borderId="72" xfId="0" applyNumberFormat="1" applyFont="1" applyFill="1" applyBorder="1" applyAlignment="1">
      <alignment horizontal="center" vertical="center"/>
    </xf>
    <xf numFmtId="1" fontId="5" fillId="9" borderId="66" xfId="0" applyNumberFormat="1" applyFont="1" applyFill="1" applyBorder="1" applyAlignment="1">
      <alignment horizontal="center" vertical="center"/>
    </xf>
    <xf numFmtId="1" fontId="5" fillId="9" borderId="67" xfId="0" applyNumberFormat="1" applyFont="1" applyFill="1" applyBorder="1" applyAlignment="1">
      <alignment horizontal="center" vertical="center"/>
    </xf>
    <xf numFmtId="1" fontId="6" fillId="9" borderId="73" xfId="1" applyNumberFormat="1" applyFont="1" applyFill="1" applyBorder="1" applyAlignment="1">
      <alignment horizontal="center" vertical="center"/>
    </xf>
    <xf numFmtId="166" fontId="5" fillId="9" borderId="66" xfId="0" applyNumberFormat="1" applyFont="1" applyFill="1" applyBorder="1" applyAlignment="1">
      <alignment horizontal="center" vertical="center"/>
    </xf>
    <xf numFmtId="1" fontId="6" fillId="9" borderId="73" xfId="0" applyNumberFormat="1" applyFont="1" applyFill="1" applyBorder="1" applyAlignment="1">
      <alignment horizontal="center" vertical="center"/>
    </xf>
    <xf numFmtId="1" fontId="5" fillId="9" borderId="66" xfId="0" applyNumberFormat="1" applyFont="1" applyFill="1" applyBorder="1" applyAlignment="1">
      <alignment vertical="center"/>
    </xf>
    <xf numFmtId="1" fontId="6" fillId="9" borderId="73" xfId="0" applyNumberFormat="1" applyFont="1" applyFill="1" applyBorder="1" applyAlignment="1">
      <alignment vertical="center"/>
    </xf>
    <xf numFmtId="0" fontId="5" fillId="9" borderId="20" xfId="0" applyFont="1" applyFill="1" applyBorder="1" applyAlignment="1">
      <alignment vertical="center" wrapText="1"/>
    </xf>
    <xf numFmtId="0" fontId="3" fillId="9" borderId="48" xfId="0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5" fillId="9" borderId="26" xfId="0" applyFont="1" applyFill="1" applyBorder="1" applyAlignment="1">
      <alignment vertical="center" wrapText="1"/>
    </xf>
    <xf numFmtId="1" fontId="5" fillId="9" borderId="31" xfId="0" applyNumberFormat="1" applyFont="1" applyFill="1" applyBorder="1" applyAlignment="1">
      <alignment horizontal="center" vertical="center"/>
    </xf>
    <xf numFmtId="1" fontId="5" fillId="9" borderId="32" xfId="0" applyNumberFormat="1" applyFont="1" applyFill="1" applyBorder="1" applyAlignment="1">
      <alignment horizontal="center" vertical="center"/>
    </xf>
    <xf numFmtId="1" fontId="5" fillId="9" borderId="28" xfId="0" applyNumberFormat="1" applyFont="1" applyFill="1" applyBorder="1" applyAlignment="1">
      <alignment horizontal="center" vertical="center"/>
    </xf>
    <xf numFmtId="1" fontId="6" fillId="9" borderId="24" xfId="1" applyNumberFormat="1" applyFont="1" applyFill="1" applyBorder="1" applyAlignment="1">
      <alignment horizontal="center" vertical="center"/>
    </xf>
    <xf numFmtId="1" fontId="5" fillId="9" borderId="22" xfId="0" applyNumberFormat="1" applyFont="1" applyFill="1" applyBorder="1" applyAlignment="1">
      <alignment horizontal="center" vertical="center"/>
    </xf>
    <xf numFmtId="1" fontId="5" fillId="9" borderId="23" xfId="0" applyNumberFormat="1" applyFont="1" applyFill="1" applyBorder="1" applyAlignment="1">
      <alignment horizontal="center" vertical="center"/>
    </xf>
    <xf numFmtId="166" fontId="5" fillId="9" borderId="32" xfId="0" applyNumberFormat="1" applyFont="1" applyFill="1" applyBorder="1" applyAlignment="1">
      <alignment horizontal="center" vertical="center"/>
    </xf>
    <xf numFmtId="1" fontId="6" fillId="9" borderId="24" xfId="0" applyNumberFormat="1" applyFont="1" applyFill="1" applyBorder="1" applyAlignment="1">
      <alignment horizontal="center" vertical="center"/>
    </xf>
    <xf numFmtId="1" fontId="5" fillId="9" borderId="32" xfId="0" applyNumberFormat="1" applyFont="1" applyFill="1" applyBorder="1" applyAlignment="1">
      <alignment vertical="center"/>
    </xf>
    <xf numFmtId="1" fontId="6" fillId="9" borderId="24" xfId="0" applyNumberFormat="1" applyFont="1" applyFill="1" applyBorder="1" applyAlignment="1">
      <alignment vertical="center"/>
    </xf>
    <xf numFmtId="0" fontId="5" fillId="9" borderId="28" xfId="0" applyFont="1" applyFill="1" applyBorder="1" applyAlignment="1">
      <alignment vertical="center" wrapText="1"/>
    </xf>
    <xf numFmtId="0" fontId="5" fillId="9" borderId="75" xfId="0" applyFont="1" applyFill="1" applyBorder="1" applyAlignment="1">
      <alignment vertical="center" wrapText="1"/>
    </xf>
    <xf numFmtId="0" fontId="3" fillId="9" borderId="76" xfId="0" applyFont="1" applyFill="1" applyBorder="1" applyAlignment="1">
      <alignment horizontal="center" vertical="center"/>
    </xf>
    <xf numFmtId="0" fontId="3" fillId="9" borderId="74" xfId="0" applyFont="1" applyFill="1" applyBorder="1" applyAlignment="1">
      <alignment horizontal="center" vertical="center"/>
    </xf>
    <xf numFmtId="0" fontId="3" fillId="9" borderId="77" xfId="0" applyFont="1" applyFill="1" applyBorder="1" applyAlignment="1">
      <alignment horizontal="center" vertical="center"/>
    </xf>
    <xf numFmtId="0" fontId="5" fillId="9" borderId="78" xfId="0" applyFont="1" applyFill="1" applyBorder="1" applyAlignment="1">
      <alignment vertical="center" wrapText="1"/>
    </xf>
    <xf numFmtId="1" fontId="5" fillId="9" borderId="81" xfId="0" applyNumberFormat="1" applyFont="1" applyFill="1" applyBorder="1" applyAlignment="1">
      <alignment horizontal="center" vertical="center"/>
    </xf>
    <xf numFmtId="1" fontId="5" fillId="9" borderId="74" xfId="0" applyNumberFormat="1" applyFont="1" applyFill="1" applyBorder="1" applyAlignment="1">
      <alignment horizontal="center" vertical="center"/>
    </xf>
    <xf numFmtId="1" fontId="5" fillId="9" borderId="75" xfId="0" applyNumberFormat="1" applyFont="1" applyFill="1" applyBorder="1" applyAlignment="1">
      <alignment horizontal="center" vertical="center"/>
    </xf>
    <xf numFmtId="1" fontId="6" fillId="9" borderId="82" xfId="1" applyNumberFormat="1" applyFont="1" applyFill="1" applyBorder="1" applyAlignment="1">
      <alignment horizontal="center" vertical="center"/>
    </xf>
    <xf numFmtId="1" fontId="5" fillId="9" borderId="83" xfId="0" applyNumberFormat="1" applyFont="1" applyFill="1" applyBorder="1" applyAlignment="1">
      <alignment horizontal="center" vertical="center"/>
    </xf>
    <xf numFmtId="1" fontId="5" fillId="9" borderId="84" xfId="0" applyNumberFormat="1" applyFont="1" applyFill="1" applyBorder="1" applyAlignment="1">
      <alignment horizontal="center" vertical="center"/>
    </xf>
    <xf numFmtId="166" fontId="5" fillId="9" borderId="74" xfId="0" applyNumberFormat="1" applyFont="1" applyFill="1" applyBorder="1" applyAlignment="1">
      <alignment horizontal="center" vertical="center"/>
    </xf>
    <xf numFmtId="1" fontId="6" fillId="9" borderId="82" xfId="0" applyNumberFormat="1" applyFont="1" applyFill="1" applyBorder="1" applyAlignment="1">
      <alignment horizontal="center" vertical="center"/>
    </xf>
    <xf numFmtId="1" fontId="5" fillId="9" borderId="74" xfId="0" applyNumberFormat="1" applyFont="1" applyFill="1" applyBorder="1" applyAlignment="1">
      <alignment vertical="center"/>
    </xf>
    <xf numFmtId="1" fontId="6" fillId="9" borderId="82" xfId="0" applyNumberFormat="1" applyFont="1" applyFill="1" applyBorder="1" applyAlignment="1">
      <alignment vertical="center"/>
    </xf>
    <xf numFmtId="1" fontId="5" fillId="6" borderId="58" xfId="0" applyNumberFormat="1" applyFont="1" applyFill="1" applyBorder="1" applyAlignment="1">
      <alignment horizontal="center" vertical="center"/>
    </xf>
    <xf numFmtId="1" fontId="5" fillId="6" borderId="53" xfId="0" applyNumberFormat="1" applyFont="1" applyFill="1" applyBorder="1" applyAlignment="1">
      <alignment horizontal="center" vertical="center"/>
    </xf>
    <xf numFmtId="1" fontId="5" fillId="6" borderId="51" xfId="0" applyNumberFormat="1" applyFont="1" applyFill="1" applyBorder="1" applyAlignment="1">
      <alignment horizontal="center" vertical="center"/>
    </xf>
    <xf numFmtId="1" fontId="6" fillId="6" borderId="59" xfId="1" applyNumberFormat="1" applyFont="1" applyFill="1" applyBorder="1" applyAlignment="1">
      <alignment horizontal="center" vertical="center"/>
    </xf>
    <xf numFmtId="166" fontId="5" fillId="6" borderId="53" xfId="0" applyNumberFormat="1" applyFont="1" applyFill="1" applyBorder="1" applyAlignment="1">
      <alignment horizontal="center" vertical="center"/>
    </xf>
    <xf numFmtId="1" fontId="6" fillId="6" borderId="59" xfId="0" applyNumberFormat="1" applyFont="1" applyFill="1" applyBorder="1" applyAlignment="1">
      <alignment horizontal="center" vertical="center"/>
    </xf>
    <xf numFmtId="1" fontId="5" fillId="6" borderId="53" xfId="0" applyNumberFormat="1" applyFont="1" applyFill="1" applyBorder="1" applyAlignment="1">
      <alignment vertical="center"/>
    </xf>
    <xf numFmtId="1" fontId="6" fillId="6" borderId="59" xfId="0" applyNumberFormat="1" applyFont="1" applyFill="1" applyBorder="1" applyAlignment="1">
      <alignment vertical="center"/>
    </xf>
    <xf numFmtId="0" fontId="3" fillId="7" borderId="50" xfId="0" applyFont="1" applyFill="1" applyBorder="1" applyAlignment="1">
      <alignment horizontal="center" vertical="center" wrapText="1"/>
    </xf>
    <xf numFmtId="0" fontId="5" fillId="7" borderId="61" xfId="0" applyFont="1" applyFill="1" applyBorder="1" applyAlignment="1">
      <alignment vertical="center" wrapText="1"/>
    </xf>
    <xf numFmtId="0" fontId="3" fillId="7" borderId="50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35" xfId="0" applyFont="1" applyFill="1" applyBorder="1" applyAlignment="1">
      <alignment horizontal="center" vertical="center" wrapText="1"/>
    </xf>
    <xf numFmtId="4" fontId="4" fillId="7" borderId="47" xfId="0" applyNumberFormat="1" applyFont="1" applyFill="1" applyBorder="1" applyAlignment="1">
      <alignment vertical="center"/>
    </xf>
    <xf numFmtId="1" fontId="5" fillId="7" borderId="63" xfId="0" applyNumberFormat="1" applyFont="1" applyFill="1" applyBorder="1" applyAlignment="1">
      <alignment horizontal="center" vertical="center"/>
    </xf>
    <xf numFmtId="1" fontId="5" fillId="7" borderId="27" xfId="0" applyNumberFormat="1" applyFont="1" applyFill="1" applyBorder="1" applyAlignment="1">
      <alignment horizontal="center" vertical="center"/>
    </xf>
    <xf numFmtId="1" fontId="5" fillId="7" borderId="61" xfId="0" applyNumberFormat="1" applyFont="1" applyFill="1" applyBorder="1" applyAlignment="1">
      <alignment horizontal="center" vertical="center"/>
    </xf>
    <xf numFmtId="1" fontId="6" fillId="7" borderId="65" xfId="1" applyNumberFormat="1" applyFont="1" applyFill="1" applyBorder="1" applyAlignment="1">
      <alignment horizontal="center" vertical="center"/>
    </xf>
    <xf numFmtId="166" fontId="5" fillId="7" borderId="27" xfId="0" applyNumberFormat="1" applyFont="1" applyFill="1" applyBorder="1" applyAlignment="1">
      <alignment horizontal="center" vertical="center"/>
    </xf>
    <xf numFmtId="1" fontId="6" fillId="7" borderId="65" xfId="0" applyNumberFormat="1" applyFont="1" applyFill="1" applyBorder="1" applyAlignment="1">
      <alignment horizontal="center" vertical="center"/>
    </xf>
    <xf numFmtId="1" fontId="5" fillId="7" borderId="27" xfId="0" applyNumberFormat="1" applyFont="1" applyFill="1" applyBorder="1" applyAlignment="1">
      <alignment vertical="center"/>
    </xf>
    <xf numFmtId="1" fontId="6" fillId="7" borderId="65" xfId="0" applyNumberFormat="1" applyFont="1" applyFill="1" applyBorder="1" applyAlignment="1">
      <alignment vertical="center"/>
    </xf>
    <xf numFmtId="0" fontId="5" fillId="7" borderId="63" xfId="0" applyFont="1" applyFill="1" applyBorder="1" applyAlignment="1">
      <alignment horizontal="center" vertical="center" wrapText="1"/>
    </xf>
    <xf numFmtId="1" fontId="5" fillId="7" borderId="62" xfId="0" applyNumberFormat="1" applyFont="1" applyFill="1" applyBorder="1" applyAlignment="1">
      <alignment horizontal="center" vertical="center"/>
    </xf>
    <xf numFmtId="0" fontId="5" fillId="7" borderId="67" xfId="0" applyFont="1" applyFill="1" applyBorder="1" applyAlignment="1">
      <alignment vertical="center" wrapText="1"/>
    </xf>
    <xf numFmtId="0" fontId="3" fillId="7" borderId="68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69" xfId="0" applyFont="1" applyFill="1" applyBorder="1" applyAlignment="1">
      <alignment horizontal="center" vertical="center"/>
    </xf>
    <xf numFmtId="0" fontId="5" fillId="7" borderId="70" xfId="0" applyFont="1" applyFill="1" applyBorder="1" applyAlignment="1">
      <alignment vertical="center" wrapText="1"/>
    </xf>
    <xf numFmtId="0" fontId="5" fillId="7" borderId="71" xfId="0" applyFont="1" applyFill="1" applyBorder="1" applyAlignment="1">
      <alignment horizontal="center" vertical="center" wrapText="1"/>
    </xf>
    <xf numFmtId="0" fontId="5" fillId="7" borderId="85" xfId="0" applyFont="1" applyFill="1" applyBorder="1" applyAlignment="1">
      <alignment horizontal="center" vertical="center" wrapText="1"/>
    </xf>
    <xf numFmtId="4" fontId="4" fillId="7" borderId="71" xfId="0" applyNumberFormat="1" applyFont="1" applyFill="1" applyBorder="1" applyAlignment="1">
      <alignment vertical="center"/>
    </xf>
    <xf numFmtId="1" fontId="5" fillId="7" borderId="72" xfId="0" applyNumberFormat="1" applyFont="1" applyFill="1" applyBorder="1" applyAlignment="1">
      <alignment horizontal="center" vertical="center"/>
    </xf>
    <xf numFmtId="1" fontId="5" fillId="7" borderId="66" xfId="0" applyNumberFormat="1" applyFont="1" applyFill="1" applyBorder="1" applyAlignment="1">
      <alignment horizontal="center" vertical="center"/>
    </xf>
    <xf numFmtId="1" fontId="5" fillId="7" borderId="67" xfId="0" applyNumberFormat="1" applyFont="1" applyFill="1" applyBorder="1" applyAlignment="1">
      <alignment horizontal="center" vertical="center"/>
    </xf>
    <xf numFmtId="1" fontId="6" fillId="7" borderId="73" xfId="1" applyNumberFormat="1" applyFont="1" applyFill="1" applyBorder="1" applyAlignment="1">
      <alignment horizontal="center" vertical="center"/>
    </xf>
    <xf numFmtId="166" fontId="5" fillId="7" borderId="66" xfId="0" applyNumberFormat="1" applyFont="1" applyFill="1" applyBorder="1" applyAlignment="1">
      <alignment horizontal="center" vertical="center"/>
    </xf>
    <xf numFmtId="1" fontId="6" fillId="7" borderId="73" xfId="0" applyNumberFormat="1" applyFont="1" applyFill="1" applyBorder="1" applyAlignment="1">
      <alignment horizontal="center" vertical="center"/>
    </xf>
    <xf numFmtId="1" fontId="5" fillId="7" borderId="66" xfId="0" applyNumberFormat="1" applyFont="1" applyFill="1" applyBorder="1" applyAlignment="1">
      <alignment vertical="center"/>
    </xf>
    <xf numFmtId="1" fontId="6" fillId="7" borderId="73" xfId="0" applyNumberFormat="1" applyFont="1" applyFill="1" applyBorder="1" applyAlignment="1">
      <alignment vertical="center"/>
    </xf>
    <xf numFmtId="0" fontId="5" fillId="7" borderId="72" xfId="0" applyFont="1" applyFill="1" applyBorder="1" applyAlignment="1">
      <alignment horizontal="center" vertical="center" wrapText="1"/>
    </xf>
    <xf numFmtId="1" fontId="5" fillId="7" borderId="69" xfId="0" applyNumberFormat="1" applyFont="1" applyFill="1" applyBorder="1" applyAlignment="1">
      <alignment horizontal="center" vertical="center"/>
    </xf>
    <xf numFmtId="0" fontId="5" fillId="7" borderId="75" xfId="0" applyFont="1" applyFill="1" applyBorder="1" applyAlignment="1">
      <alignment vertical="center" wrapText="1"/>
    </xf>
    <xf numFmtId="0" fontId="3" fillId="7" borderId="76" xfId="0" applyFont="1" applyFill="1" applyBorder="1" applyAlignment="1">
      <alignment horizontal="center" vertical="center"/>
    </xf>
    <xf numFmtId="0" fontId="3" fillId="7" borderId="74" xfId="0" applyFont="1" applyFill="1" applyBorder="1" applyAlignment="1">
      <alignment horizontal="center" vertical="center"/>
    </xf>
    <xf numFmtId="0" fontId="3" fillId="7" borderId="77" xfId="0" applyFont="1" applyFill="1" applyBorder="1" applyAlignment="1">
      <alignment horizontal="center" vertical="center"/>
    </xf>
    <xf numFmtId="0" fontId="5" fillId="7" borderId="78" xfId="0" applyFont="1" applyFill="1" applyBorder="1" applyAlignment="1">
      <alignment vertical="center" wrapText="1"/>
    </xf>
    <xf numFmtId="0" fontId="5" fillId="7" borderId="80" xfId="0" applyFont="1" applyFill="1" applyBorder="1" applyAlignment="1">
      <alignment horizontal="center" vertical="center" wrapText="1"/>
    </xf>
    <xf numFmtId="0" fontId="5" fillId="7" borderId="86" xfId="0" applyFont="1" applyFill="1" applyBorder="1" applyAlignment="1">
      <alignment horizontal="center" vertical="center" wrapText="1"/>
    </xf>
    <xf numFmtId="4" fontId="4" fillId="7" borderId="80" xfId="0" applyNumberFormat="1" applyFont="1" applyFill="1" applyBorder="1" applyAlignment="1">
      <alignment vertical="center"/>
    </xf>
    <xf numFmtId="1" fontId="5" fillId="7" borderId="81" xfId="0" applyNumberFormat="1" applyFont="1" applyFill="1" applyBorder="1" applyAlignment="1">
      <alignment horizontal="center" vertical="center"/>
    </xf>
    <xf numFmtId="1" fontId="5" fillId="7" borderId="74" xfId="0" applyNumberFormat="1" applyFont="1" applyFill="1" applyBorder="1" applyAlignment="1">
      <alignment horizontal="center" vertical="center"/>
    </xf>
    <xf numFmtId="1" fontId="5" fillId="7" borderId="75" xfId="0" applyNumberFormat="1" applyFont="1" applyFill="1" applyBorder="1" applyAlignment="1">
      <alignment horizontal="center" vertical="center"/>
    </xf>
    <xf numFmtId="1" fontId="6" fillId="7" borderId="82" xfId="1" applyNumberFormat="1" applyFont="1" applyFill="1" applyBorder="1" applyAlignment="1">
      <alignment horizontal="center" vertical="center"/>
    </xf>
    <xf numFmtId="166" fontId="5" fillId="7" borderId="74" xfId="0" applyNumberFormat="1" applyFont="1" applyFill="1" applyBorder="1" applyAlignment="1">
      <alignment horizontal="center" vertical="center"/>
    </xf>
    <xf numFmtId="1" fontId="6" fillId="7" borderId="82" xfId="0" applyNumberFormat="1" applyFont="1" applyFill="1" applyBorder="1" applyAlignment="1">
      <alignment horizontal="center" vertical="center"/>
    </xf>
    <xf numFmtId="1" fontId="5" fillId="7" borderId="74" xfId="0" applyNumberFormat="1" applyFont="1" applyFill="1" applyBorder="1" applyAlignment="1">
      <alignment vertical="center"/>
    </xf>
    <xf numFmtId="0" fontId="5" fillId="7" borderId="81" xfId="0" applyFont="1" applyFill="1" applyBorder="1" applyAlignment="1">
      <alignment horizontal="center" vertical="center" wrapText="1"/>
    </xf>
    <xf numFmtId="1" fontId="5" fillId="7" borderId="77" xfId="0" applyNumberFormat="1" applyFont="1" applyFill="1" applyBorder="1" applyAlignment="1">
      <alignment horizontal="center" vertical="center"/>
    </xf>
    <xf numFmtId="0" fontId="3" fillId="7" borderId="52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vertical="center" wrapText="1"/>
    </xf>
    <xf numFmtId="0" fontId="3" fillId="7" borderId="52" xfId="0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54" xfId="0" applyFont="1" applyFill="1" applyBorder="1" applyAlignment="1">
      <alignment horizontal="center" vertical="center"/>
    </xf>
    <xf numFmtId="0" fontId="5" fillId="7" borderId="55" xfId="0" applyFont="1" applyFill="1" applyBorder="1" applyAlignment="1">
      <alignment vertical="center" wrapText="1"/>
    </xf>
    <xf numFmtId="0" fontId="5" fillId="7" borderId="56" xfId="0" applyFont="1" applyFill="1" applyBorder="1" applyAlignment="1">
      <alignment horizontal="center" vertical="center" wrapText="1"/>
    </xf>
    <xf numFmtId="0" fontId="5" fillId="7" borderId="57" xfId="0" applyFont="1" applyFill="1" applyBorder="1" applyAlignment="1">
      <alignment horizontal="center" vertical="center" wrapText="1"/>
    </xf>
    <xf numFmtId="4" fontId="4" fillId="7" borderId="56" xfId="0" applyNumberFormat="1" applyFont="1" applyFill="1" applyBorder="1" applyAlignment="1">
      <alignment vertical="center"/>
    </xf>
    <xf numFmtId="1" fontId="5" fillId="7" borderId="58" xfId="0" applyNumberFormat="1" applyFont="1" applyFill="1" applyBorder="1" applyAlignment="1">
      <alignment horizontal="center" vertical="center"/>
    </xf>
    <xf numFmtId="1" fontId="5" fillId="7" borderId="53" xfId="0" applyNumberFormat="1" applyFont="1" applyFill="1" applyBorder="1" applyAlignment="1">
      <alignment horizontal="center" vertical="center"/>
    </xf>
    <xf numFmtId="1" fontId="5" fillId="7" borderId="51" xfId="0" applyNumberFormat="1" applyFont="1" applyFill="1" applyBorder="1" applyAlignment="1">
      <alignment horizontal="center" vertical="center"/>
    </xf>
    <xf numFmtId="1" fontId="6" fillId="7" borderId="59" xfId="1" applyNumberFormat="1" applyFont="1" applyFill="1" applyBorder="1" applyAlignment="1">
      <alignment horizontal="center" vertical="center"/>
    </xf>
    <xf numFmtId="166" fontId="5" fillId="7" borderId="53" xfId="0" applyNumberFormat="1" applyFont="1" applyFill="1" applyBorder="1" applyAlignment="1">
      <alignment horizontal="center" vertical="center"/>
    </xf>
    <xf numFmtId="1" fontId="6" fillId="7" borderId="59" xfId="0" applyNumberFormat="1" applyFont="1" applyFill="1" applyBorder="1" applyAlignment="1">
      <alignment horizontal="center" vertical="center"/>
    </xf>
    <xf numFmtId="1" fontId="5" fillId="7" borderId="53" xfId="0" applyNumberFormat="1" applyFont="1" applyFill="1" applyBorder="1" applyAlignment="1">
      <alignment vertical="center"/>
    </xf>
    <xf numFmtId="1" fontId="6" fillId="7" borderId="59" xfId="0" applyNumberFormat="1" applyFont="1" applyFill="1" applyBorder="1" applyAlignment="1">
      <alignment vertical="center"/>
    </xf>
    <xf numFmtId="0" fontId="5" fillId="7" borderId="58" xfId="0" applyFont="1" applyFill="1" applyBorder="1" applyAlignment="1">
      <alignment horizontal="center" vertical="center" wrapText="1"/>
    </xf>
    <xf numFmtId="1" fontId="5" fillId="7" borderId="54" xfId="0" applyNumberFormat="1" applyFont="1" applyFill="1" applyBorder="1" applyAlignment="1">
      <alignment horizontal="center" vertical="center"/>
    </xf>
    <xf numFmtId="0" fontId="5" fillId="7" borderId="71" xfId="0" applyFont="1" applyFill="1" applyBorder="1" applyAlignment="1">
      <alignment vertical="center" wrapText="1"/>
    </xf>
    <xf numFmtId="0" fontId="5" fillId="7" borderId="28" xfId="0" applyFont="1" applyFill="1" applyBorder="1" applyAlignment="1">
      <alignment vertical="center" wrapText="1"/>
    </xf>
    <xf numFmtId="0" fontId="3" fillId="7" borderId="48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30" xfId="0" applyFont="1" applyFill="1" applyBorder="1" applyAlignment="1">
      <alignment horizontal="center" vertical="center" wrapText="1"/>
    </xf>
    <xf numFmtId="4" fontId="4" fillId="7" borderId="29" xfId="0" applyNumberFormat="1" applyFont="1" applyFill="1" applyBorder="1" applyAlignment="1">
      <alignment vertical="center"/>
    </xf>
    <xf numFmtId="1" fontId="5" fillId="7" borderId="31" xfId="0" applyNumberFormat="1" applyFont="1" applyFill="1" applyBorder="1" applyAlignment="1">
      <alignment horizontal="center" vertical="center"/>
    </xf>
    <xf numFmtId="1" fontId="5" fillId="7" borderId="32" xfId="0" applyNumberFormat="1" applyFont="1" applyFill="1" applyBorder="1" applyAlignment="1">
      <alignment horizontal="center" vertical="center"/>
    </xf>
    <xf numFmtId="1" fontId="5" fillId="7" borderId="28" xfId="0" applyNumberFormat="1" applyFont="1" applyFill="1" applyBorder="1" applyAlignment="1">
      <alignment horizontal="center" vertical="center"/>
    </xf>
    <xf numFmtId="1" fontId="6" fillId="7" borderId="24" xfId="1" applyNumberFormat="1" applyFont="1" applyFill="1" applyBorder="1" applyAlignment="1">
      <alignment horizontal="center" vertical="center"/>
    </xf>
    <xf numFmtId="166" fontId="5" fillId="7" borderId="32" xfId="0" applyNumberFormat="1" applyFont="1" applyFill="1" applyBorder="1" applyAlignment="1">
      <alignment horizontal="center" vertical="center"/>
    </xf>
    <xf numFmtId="1" fontId="6" fillId="7" borderId="24" xfId="0" applyNumberFormat="1" applyFont="1" applyFill="1" applyBorder="1" applyAlignment="1">
      <alignment horizontal="center" vertical="center"/>
    </xf>
    <xf numFmtId="1" fontId="5" fillId="7" borderId="32" xfId="0" applyNumberFormat="1" applyFont="1" applyFill="1" applyBorder="1" applyAlignment="1">
      <alignment vertical="center"/>
    </xf>
    <xf numFmtId="1" fontId="6" fillId="7" borderId="24" xfId="0" applyNumberFormat="1" applyFont="1" applyFill="1" applyBorder="1" applyAlignment="1">
      <alignment vertical="center"/>
    </xf>
    <xf numFmtId="0" fontId="5" fillId="7" borderId="31" xfId="0" applyFont="1" applyFill="1" applyBorder="1" applyAlignment="1">
      <alignment horizontal="center" vertical="center" wrapText="1"/>
    </xf>
    <xf numFmtId="1" fontId="5" fillId="7" borderId="49" xfId="0" applyNumberFormat="1" applyFont="1" applyFill="1" applyBorder="1" applyAlignment="1">
      <alignment horizontal="center" vertical="center"/>
    </xf>
    <xf numFmtId="0" fontId="5" fillId="7" borderId="80" xfId="0" applyFont="1" applyFill="1" applyBorder="1" applyAlignment="1">
      <alignment vertical="center" wrapText="1"/>
    </xf>
    <xf numFmtId="1" fontId="6" fillId="7" borderId="82" xfId="0" applyNumberFormat="1" applyFont="1" applyFill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1" fontId="5" fillId="0" borderId="1" xfId="0" applyNumberFormat="1" applyFont="1" applyBorder="1"/>
    <xf numFmtId="1" fontId="6" fillId="0" borderId="1" xfId="0" applyNumberFormat="1" applyFont="1" applyBorder="1"/>
    <xf numFmtId="166" fontId="5" fillId="0" borderId="1" xfId="0" applyNumberFormat="1" applyFont="1" applyBorder="1"/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/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88" xfId="0" applyFont="1" applyFill="1" applyBorder="1" applyAlignment="1">
      <alignment vertical="center" wrapText="1"/>
    </xf>
    <xf numFmtId="0" fontId="3" fillId="3" borderId="5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66" xfId="0" applyFont="1" applyFill="1" applyBorder="1" applyAlignment="1">
      <alignment vertical="center" wrapText="1"/>
    </xf>
    <xf numFmtId="0" fontId="3" fillId="3" borderId="32" xfId="0" applyFont="1" applyFill="1" applyBorder="1" applyAlignment="1">
      <alignment vertical="center" wrapText="1"/>
    </xf>
    <xf numFmtId="0" fontId="3" fillId="3" borderId="74" xfId="0" applyFont="1" applyFill="1" applyBorder="1" applyAlignment="1">
      <alignment vertical="center" wrapText="1"/>
    </xf>
    <xf numFmtId="0" fontId="3" fillId="5" borderId="66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74" xfId="0" applyFont="1" applyFill="1" applyBorder="1" applyAlignment="1">
      <alignment horizontal="left" vertical="center" wrapText="1"/>
    </xf>
    <xf numFmtId="0" fontId="3" fillId="5" borderId="66" xfId="0" applyFont="1" applyFill="1" applyBorder="1" applyAlignment="1">
      <alignment vertical="center" wrapText="1"/>
    </xf>
    <xf numFmtId="0" fontId="3" fillId="5" borderId="32" xfId="0" applyFont="1" applyFill="1" applyBorder="1" applyAlignment="1">
      <alignment vertical="center" wrapText="1"/>
    </xf>
    <xf numFmtId="0" fontId="3" fillId="5" borderId="74" xfId="0" applyFont="1" applyFill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0" fontId="3" fillId="5" borderId="53" xfId="0" applyFont="1" applyFill="1" applyBorder="1" applyAlignment="1">
      <alignment vertical="center" wrapText="1"/>
    </xf>
    <xf numFmtId="0" fontId="3" fillId="6" borderId="66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 wrapText="1"/>
    </xf>
    <xf numFmtId="0" fontId="3" fillId="6" borderId="74" xfId="0" applyFont="1" applyFill="1" applyBorder="1" applyAlignment="1">
      <alignment vertical="center" wrapText="1"/>
    </xf>
    <xf numFmtId="0" fontId="3" fillId="6" borderId="27" xfId="0" applyFont="1" applyFill="1" applyBorder="1" applyAlignment="1">
      <alignment vertical="center" wrapText="1"/>
    </xf>
    <xf numFmtId="0" fontId="3" fillId="6" borderId="53" xfId="0" applyFont="1" applyFill="1" applyBorder="1" applyAlignment="1">
      <alignment vertical="center" wrapText="1"/>
    </xf>
    <xf numFmtId="0" fontId="3" fillId="9" borderId="66" xfId="0" applyFont="1" applyFill="1" applyBorder="1" applyAlignment="1">
      <alignment vertical="center" wrapText="1"/>
    </xf>
    <xf numFmtId="0" fontId="3" fillId="9" borderId="32" xfId="0" applyFont="1" applyFill="1" applyBorder="1" applyAlignment="1">
      <alignment vertical="center" wrapText="1"/>
    </xf>
    <xf numFmtId="0" fontId="3" fillId="9" borderId="74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vertical="center" wrapText="1"/>
    </xf>
    <xf numFmtId="0" fontId="3" fillId="7" borderId="66" xfId="0" applyFont="1" applyFill="1" applyBorder="1" applyAlignment="1">
      <alignment vertical="center" wrapText="1"/>
    </xf>
    <xf numFmtId="0" fontId="3" fillId="7" borderId="74" xfId="0" applyFont="1" applyFill="1" applyBorder="1" applyAlignment="1">
      <alignment vertical="center" wrapText="1"/>
    </xf>
    <xf numFmtId="0" fontId="3" fillId="7" borderId="53" xfId="0" applyFont="1" applyFill="1" applyBorder="1" applyAlignment="1">
      <alignment vertical="center" wrapText="1"/>
    </xf>
    <xf numFmtId="0" fontId="3" fillId="7" borderId="67" xfId="0" applyFont="1" applyFill="1" applyBorder="1" applyAlignment="1">
      <alignment vertical="center" wrapText="1"/>
    </xf>
    <xf numFmtId="0" fontId="3" fillId="7" borderId="28" xfId="0" applyFont="1" applyFill="1" applyBorder="1" applyAlignment="1">
      <alignment vertical="center" wrapText="1"/>
    </xf>
    <xf numFmtId="0" fontId="3" fillId="7" borderId="75" xfId="0" applyFont="1" applyFill="1" applyBorder="1" applyAlignment="1">
      <alignment vertical="center" wrapText="1"/>
    </xf>
    <xf numFmtId="0" fontId="3" fillId="0" borderId="3" xfId="0" applyFont="1" applyBorder="1"/>
    <xf numFmtId="0" fontId="3" fillId="0" borderId="1" xfId="0" applyFont="1" applyBorder="1"/>
    <xf numFmtId="4" fontId="9" fillId="8" borderId="47" xfId="2" applyNumberFormat="1" applyFont="1" applyBorder="1" applyAlignment="1">
      <alignment horizontal="center" vertical="center"/>
    </xf>
    <xf numFmtId="4" fontId="9" fillId="8" borderId="19" xfId="2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3" fillId="6" borderId="68" xfId="0" applyFont="1" applyFill="1" applyBorder="1" applyAlignment="1">
      <alignment horizontal="center" vertical="center" wrapText="1"/>
    </xf>
    <xf numFmtId="0" fontId="3" fillId="6" borderId="48" xfId="0" applyFont="1" applyFill="1" applyBorder="1" applyAlignment="1">
      <alignment horizontal="center" vertical="center" wrapText="1"/>
    </xf>
    <xf numFmtId="0" fontId="3" fillId="6" borderId="76" xfId="0" applyFont="1" applyFill="1" applyBorder="1" applyAlignment="1">
      <alignment horizontal="center" vertical="center" wrapText="1"/>
    </xf>
    <xf numFmtId="0" fontId="3" fillId="9" borderId="68" xfId="0" applyFont="1" applyFill="1" applyBorder="1" applyAlignment="1">
      <alignment horizontal="center" vertical="center" wrapText="1"/>
    </xf>
    <xf numFmtId="0" fontId="3" fillId="9" borderId="48" xfId="0" applyFont="1" applyFill="1" applyBorder="1" applyAlignment="1">
      <alignment horizontal="center" vertical="center" wrapText="1"/>
    </xf>
    <xf numFmtId="0" fontId="3" fillId="9" borderId="76" xfId="0" applyFont="1" applyFill="1" applyBorder="1" applyAlignment="1">
      <alignment horizontal="center" vertical="center" wrapText="1"/>
    </xf>
    <xf numFmtId="0" fontId="3" fillId="7" borderId="68" xfId="0" applyFont="1" applyFill="1" applyBorder="1" applyAlignment="1">
      <alignment horizontal="center" vertical="center" wrapText="1"/>
    </xf>
    <xf numFmtId="0" fontId="3" fillId="7" borderId="76" xfId="0" applyFont="1" applyFill="1" applyBorder="1" applyAlignment="1">
      <alignment horizontal="center" vertical="center" wrapText="1"/>
    </xf>
    <xf numFmtId="0" fontId="3" fillId="7" borderId="97" xfId="0" applyFont="1" applyFill="1" applyBorder="1" applyAlignment="1">
      <alignment horizontal="center" vertical="center" wrapText="1"/>
    </xf>
    <xf numFmtId="0" fontId="3" fillId="7" borderId="50" xfId="0" applyFont="1" applyFill="1" applyBorder="1" applyAlignment="1">
      <alignment horizontal="center" vertical="center" wrapText="1"/>
    </xf>
    <xf numFmtId="0" fontId="3" fillId="7" borderId="98" xfId="0" applyFont="1" applyFill="1" applyBorder="1" applyAlignment="1">
      <alignment horizontal="center" vertical="center" wrapText="1"/>
    </xf>
    <xf numFmtId="0" fontId="9" fillId="8" borderId="43" xfId="2" applyFont="1" applyBorder="1" applyAlignment="1">
      <alignment horizontal="right" vertical="center"/>
    </xf>
    <xf numFmtId="0" fontId="9" fillId="8" borderId="0" xfId="2" applyFont="1" applyBorder="1" applyAlignment="1">
      <alignment horizontal="right" vertical="center"/>
    </xf>
    <xf numFmtId="0" fontId="9" fillId="8" borderId="35" xfId="2" applyFont="1" applyBorder="1" applyAlignment="1">
      <alignment horizontal="right" vertical="center"/>
    </xf>
    <xf numFmtId="0" fontId="9" fillId="8" borderId="17" xfId="2" applyFont="1" applyBorder="1" applyAlignment="1">
      <alignment horizontal="right" vertical="center"/>
    </xf>
    <xf numFmtId="0" fontId="9" fillId="8" borderId="40" xfId="2" applyFont="1" applyBorder="1" applyAlignment="1">
      <alignment horizontal="right" vertical="center"/>
    </xf>
    <xf numFmtId="0" fontId="9" fillId="8" borderId="18" xfId="2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3" borderId="76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</cellXfs>
  <cellStyles count="3">
    <cellStyle name="Calculation" xfId="2" builtinId="22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3"/>
  <sheetViews>
    <sheetView tabSelected="1" zoomScaleNormal="100" workbookViewId="0">
      <pane xSplit="3" ySplit="2" topLeftCell="D42" activePane="bottomRight" state="frozen"/>
      <selection pane="topRight" activeCell="D1" sqref="D1"/>
      <selection pane="bottomLeft" activeCell="A3" sqref="A3"/>
      <selection pane="bottomRight" activeCell="N47" sqref="N47"/>
    </sheetView>
  </sheetViews>
  <sheetFormatPr defaultColWidth="9.109375" defaultRowHeight="13.2" x14ac:dyDescent="0.25"/>
  <cols>
    <col min="1" max="1" width="5.109375" style="493" customWidth="1"/>
    <col min="2" max="2" width="38.6640625" style="525" customWidth="1"/>
    <col min="3" max="3" width="26" style="35" customWidth="1"/>
    <col min="4" max="13" width="3.33203125" style="494" customWidth="1"/>
    <col min="14" max="14" width="49.109375" style="492" customWidth="1"/>
    <col min="15" max="15" width="14.44140625" style="492" customWidth="1"/>
    <col min="16" max="16" width="14.109375" style="35" customWidth="1"/>
    <col min="17" max="18" width="13.109375" style="35" bestFit="1" customWidth="1"/>
    <col min="19" max="19" width="14.88671875" style="35" customWidth="1"/>
    <col min="20" max="20" width="5.88671875" style="487" bestFit="1" customWidth="1"/>
    <col min="21" max="21" width="3.88671875" style="487" customWidth="1"/>
    <col min="22" max="23" width="5.88671875" style="487" bestFit="1" customWidth="1"/>
    <col min="24" max="24" width="6" style="488" bestFit="1" customWidth="1"/>
    <col min="25" max="25" width="6" style="487" bestFit="1" customWidth="1"/>
    <col min="26" max="26" width="3.88671875" style="487" customWidth="1"/>
    <col min="27" max="27" width="3.5546875" style="489" bestFit="1" customWidth="1"/>
    <col min="28" max="28" width="6" style="488" bestFit="1" customWidth="1"/>
    <col min="29" max="29" width="5.88671875" style="490" bestFit="1" customWidth="1"/>
    <col min="30" max="30" width="4.109375" style="490" customWidth="1"/>
    <col min="31" max="31" width="5.88671875" style="491" bestFit="1" customWidth="1"/>
    <col min="32" max="32" width="7" style="488" bestFit="1" customWidth="1"/>
    <col min="33" max="33" width="30.44140625" style="492" customWidth="1"/>
    <col min="34" max="34" width="7.109375" style="487" bestFit="1" customWidth="1"/>
    <col min="35" max="16384" width="9.109375" style="35"/>
  </cols>
  <sheetData>
    <row r="1" spans="1:35" s="2" customFormat="1" ht="33.75" customHeight="1" x14ac:dyDescent="0.3">
      <c r="A1" s="568" t="s">
        <v>0</v>
      </c>
      <c r="B1" s="569"/>
      <c r="C1" s="552" t="s">
        <v>1</v>
      </c>
      <c r="D1" s="568" t="s">
        <v>2</v>
      </c>
      <c r="E1" s="573"/>
      <c r="F1" s="573"/>
      <c r="G1" s="573"/>
      <c r="H1" s="573"/>
      <c r="I1" s="573"/>
      <c r="J1" s="573"/>
      <c r="K1" s="573"/>
      <c r="L1" s="573"/>
      <c r="M1" s="569"/>
      <c r="N1" s="552" t="s">
        <v>3</v>
      </c>
      <c r="O1" s="574" t="s">
        <v>4</v>
      </c>
      <c r="P1" s="574" t="s">
        <v>5</v>
      </c>
      <c r="Q1" s="565" t="s">
        <v>6</v>
      </c>
      <c r="R1" s="565" t="s">
        <v>115</v>
      </c>
      <c r="S1" s="565" t="s">
        <v>7</v>
      </c>
      <c r="T1" s="562" t="s">
        <v>8</v>
      </c>
      <c r="U1" s="563"/>
      <c r="V1" s="563"/>
      <c r="W1" s="567"/>
      <c r="X1" s="564"/>
      <c r="Y1" s="559" t="s">
        <v>9</v>
      </c>
      <c r="Z1" s="560"/>
      <c r="AA1" s="560"/>
      <c r="AB1" s="561"/>
      <c r="AC1" s="562" t="s">
        <v>10</v>
      </c>
      <c r="AD1" s="563"/>
      <c r="AE1" s="563"/>
      <c r="AF1" s="564"/>
      <c r="AG1" s="551" t="s">
        <v>11</v>
      </c>
      <c r="AH1" s="552"/>
      <c r="AI1" s="1"/>
    </row>
    <row r="2" spans="1:35" s="14" customFormat="1" ht="63" customHeight="1" thickBot="1" x14ac:dyDescent="0.35">
      <c r="A2" s="570"/>
      <c r="B2" s="571"/>
      <c r="C2" s="572"/>
      <c r="D2" s="3">
        <v>1</v>
      </c>
      <c r="E2" s="4">
        <v>2</v>
      </c>
      <c r="F2" s="4">
        <v>3</v>
      </c>
      <c r="G2" s="4">
        <v>4</v>
      </c>
      <c r="H2" s="4">
        <v>5</v>
      </c>
      <c r="I2" s="4">
        <v>6</v>
      </c>
      <c r="J2" s="4">
        <v>7</v>
      </c>
      <c r="K2" s="4">
        <v>8</v>
      </c>
      <c r="L2" s="4">
        <v>9</v>
      </c>
      <c r="M2" s="5">
        <v>10</v>
      </c>
      <c r="N2" s="572"/>
      <c r="O2" s="575"/>
      <c r="P2" s="575"/>
      <c r="Q2" s="566"/>
      <c r="R2" s="566"/>
      <c r="S2" s="566"/>
      <c r="T2" s="6" t="s">
        <v>162</v>
      </c>
      <c r="U2" s="7" t="s">
        <v>161</v>
      </c>
      <c r="V2" s="7" t="s">
        <v>159</v>
      </c>
      <c r="W2" s="8" t="s">
        <v>12</v>
      </c>
      <c r="X2" s="9" t="s">
        <v>160</v>
      </c>
      <c r="Y2" s="6" t="s">
        <v>163</v>
      </c>
      <c r="Z2" s="7" t="s">
        <v>161</v>
      </c>
      <c r="AA2" s="10" t="s">
        <v>13</v>
      </c>
      <c r="AB2" s="9" t="s">
        <v>160</v>
      </c>
      <c r="AC2" s="6" t="s">
        <v>162</v>
      </c>
      <c r="AD2" s="7" t="s">
        <v>161</v>
      </c>
      <c r="AE2" s="7" t="s">
        <v>159</v>
      </c>
      <c r="AF2" s="9" t="s">
        <v>160</v>
      </c>
      <c r="AG2" s="11" t="s">
        <v>3</v>
      </c>
      <c r="AH2" s="12" t="s">
        <v>14</v>
      </c>
      <c r="AI2" s="13"/>
    </row>
    <row r="3" spans="1:35" ht="105.6" x14ac:dyDescent="0.25">
      <c r="A3" s="15" t="s">
        <v>15</v>
      </c>
      <c r="B3" s="495" t="s">
        <v>16</v>
      </c>
      <c r="C3" s="16" t="s">
        <v>17</v>
      </c>
      <c r="D3" s="17" t="s">
        <v>18</v>
      </c>
      <c r="E3" s="18" t="s">
        <v>18</v>
      </c>
      <c r="F3" s="18" t="s">
        <v>18</v>
      </c>
      <c r="G3" s="18" t="s">
        <v>18</v>
      </c>
      <c r="H3" s="18" t="s">
        <v>18</v>
      </c>
      <c r="I3" s="18" t="s">
        <v>18</v>
      </c>
      <c r="J3" s="18" t="s">
        <v>18</v>
      </c>
      <c r="K3" s="18" t="s">
        <v>18</v>
      </c>
      <c r="L3" s="18" t="s">
        <v>18</v>
      </c>
      <c r="M3" s="19" t="s">
        <v>18</v>
      </c>
      <c r="N3" s="20" t="s">
        <v>19</v>
      </c>
      <c r="O3" s="21" t="s">
        <v>20</v>
      </c>
      <c r="P3" s="22" t="s">
        <v>21</v>
      </c>
      <c r="Q3" s="23">
        <v>0</v>
      </c>
      <c r="R3" s="23">
        <f>Q3*1.2</f>
        <v>0</v>
      </c>
      <c r="S3" s="24" t="s">
        <v>21</v>
      </c>
      <c r="T3" s="25" t="s">
        <v>21</v>
      </c>
      <c r="U3" s="26" t="s">
        <v>21</v>
      </c>
      <c r="V3" s="26" t="s">
        <v>21</v>
      </c>
      <c r="W3" s="27" t="s">
        <v>21</v>
      </c>
      <c r="X3" s="28" t="s">
        <v>21</v>
      </c>
      <c r="Y3" s="25" t="s">
        <v>21</v>
      </c>
      <c r="Z3" s="26" t="s">
        <v>21</v>
      </c>
      <c r="AA3" s="29" t="s">
        <v>21</v>
      </c>
      <c r="AB3" s="30" t="s">
        <v>21</v>
      </c>
      <c r="AC3" s="25" t="s">
        <v>21</v>
      </c>
      <c r="AD3" s="26" t="s">
        <v>21</v>
      </c>
      <c r="AE3" s="31" t="s">
        <v>21</v>
      </c>
      <c r="AF3" s="30" t="s">
        <v>21</v>
      </c>
      <c r="AG3" s="32" t="s">
        <v>21</v>
      </c>
      <c r="AH3" s="33" t="s">
        <v>21</v>
      </c>
      <c r="AI3" s="34"/>
    </row>
    <row r="4" spans="1:35" ht="66" x14ac:dyDescent="0.25">
      <c r="A4" s="36">
        <v>1.2</v>
      </c>
      <c r="B4" s="496" t="s">
        <v>154</v>
      </c>
      <c r="C4" s="37" t="s">
        <v>17</v>
      </c>
      <c r="D4" s="38" t="s">
        <v>18</v>
      </c>
      <c r="E4" s="39" t="s">
        <v>18</v>
      </c>
      <c r="F4" s="39" t="s">
        <v>18</v>
      </c>
      <c r="G4" s="39" t="s">
        <v>18</v>
      </c>
      <c r="H4" s="39" t="s">
        <v>18</v>
      </c>
      <c r="I4" s="39" t="s">
        <v>18</v>
      </c>
      <c r="J4" s="39" t="s">
        <v>18</v>
      </c>
      <c r="K4" s="39" t="s">
        <v>18</v>
      </c>
      <c r="L4" s="39" t="s">
        <v>18</v>
      </c>
      <c r="M4" s="40" t="s">
        <v>18</v>
      </c>
      <c r="N4" s="41" t="s">
        <v>22</v>
      </c>
      <c r="O4" s="42" t="s">
        <v>136</v>
      </c>
      <c r="P4" s="43" t="s">
        <v>21</v>
      </c>
      <c r="Q4" s="44">
        <v>0</v>
      </c>
      <c r="R4" s="44">
        <f t="shared" ref="R4:R67" si="0">Q4*1.2</f>
        <v>0</v>
      </c>
      <c r="S4" s="45" t="s">
        <v>21</v>
      </c>
      <c r="T4" s="46" t="s">
        <v>21</v>
      </c>
      <c r="U4" s="47" t="s">
        <v>21</v>
      </c>
      <c r="V4" s="47" t="s">
        <v>21</v>
      </c>
      <c r="W4" s="48" t="s">
        <v>21</v>
      </c>
      <c r="X4" s="49" t="s">
        <v>21</v>
      </c>
      <c r="Y4" s="46" t="s">
        <v>21</v>
      </c>
      <c r="Z4" s="47" t="s">
        <v>21</v>
      </c>
      <c r="AA4" s="50" t="s">
        <v>21</v>
      </c>
      <c r="AB4" s="51" t="s">
        <v>21</v>
      </c>
      <c r="AC4" s="46" t="s">
        <v>21</v>
      </c>
      <c r="AD4" s="47" t="s">
        <v>21</v>
      </c>
      <c r="AE4" s="52" t="s">
        <v>21</v>
      </c>
      <c r="AF4" s="51" t="s">
        <v>21</v>
      </c>
      <c r="AG4" s="53" t="s">
        <v>21</v>
      </c>
      <c r="AH4" s="54" t="s">
        <v>21</v>
      </c>
      <c r="AI4" s="34"/>
    </row>
    <row r="5" spans="1:35" ht="52.8" x14ac:dyDescent="0.25">
      <c r="A5" s="55">
        <v>1.3</v>
      </c>
      <c r="B5" s="497" t="s">
        <v>116</v>
      </c>
      <c r="C5" s="56" t="s">
        <v>17</v>
      </c>
      <c r="D5" s="57"/>
      <c r="E5" s="58" t="s">
        <v>18</v>
      </c>
      <c r="F5" s="58" t="s">
        <v>18</v>
      </c>
      <c r="G5" s="58" t="s">
        <v>18</v>
      </c>
      <c r="H5" s="58" t="s">
        <v>18</v>
      </c>
      <c r="I5" s="58" t="s">
        <v>18</v>
      </c>
      <c r="J5" s="58" t="s">
        <v>18</v>
      </c>
      <c r="K5" s="58" t="s">
        <v>18</v>
      </c>
      <c r="L5" s="58" t="s">
        <v>18</v>
      </c>
      <c r="M5" s="59" t="s">
        <v>18</v>
      </c>
      <c r="N5" s="60" t="s">
        <v>155</v>
      </c>
      <c r="O5" s="61" t="s">
        <v>20</v>
      </c>
      <c r="P5" s="62" t="s">
        <v>21</v>
      </c>
      <c r="Q5" s="63">
        <v>0</v>
      </c>
      <c r="R5" s="63">
        <f t="shared" si="0"/>
        <v>0</v>
      </c>
      <c r="S5" s="64" t="s">
        <v>21</v>
      </c>
      <c r="T5" s="65" t="s">
        <v>21</v>
      </c>
      <c r="U5" s="66" t="s">
        <v>21</v>
      </c>
      <c r="V5" s="66" t="s">
        <v>21</v>
      </c>
      <c r="W5" s="67" t="s">
        <v>21</v>
      </c>
      <c r="X5" s="68" t="s">
        <v>21</v>
      </c>
      <c r="Y5" s="65" t="s">
        <v>21</v>
      </c>
      <c r="Z5" s="66" t="s">
        <v>21</v>
      </c>
      <c r="AA5" s="69" t="s">
        <v>21</v>
      </c>
      <c r="AB5" s="70" t="s">
        <v>21</v>
      </c>
      <c r="AC5" s="65" t="s">
        <v>21</v>
      </c>
      <c r="AD5" s="66" t="s">
        <v>21</v>
      </c>
      <c r="AE5" s="71" t="s">
        <v>21</v>
      </c>
      <c r="AF5" s="70" t="s">
        <v>21</v>
      </c>
      <c r="AG5" s="72" t="s">
        <v>21</v>
      </c>
      <c r="AH5" s="73" t="s">
        <v>21</v>
      </c>
      <c r="AI5" s="34"/>
    </row>
    <row r="6" spans="1:35" ht="66" x14ac:dyDescent="0.25">
      <c r="A6" s="553">
        <v>1.4</v>
      </c>
      <c r="B6" s="498" t="s">
        <v>117</v>
      </c>
      <c r="C6" s="74" t="s">
        <v>30</v>
      </c>
      <c r="D6" s="75"/>
      <c r="E6" s="76" t="s">
        <v>18</v>
      </c>
      <c r="F6" s="76"/>
      <c r="G6" s="76"/>
      <c r="H6" s="76" t="s">
        <v>18</v>
      </c>
      <c r="I6" s="76"/>
      <c r="J6" s="76"/>
      <c r="K6" s="76" t="s">
        <v>18</v>
      </c>
      <c r="L6" s="76"/>
      <c r="M6" s="77"/>
      <c r="N6" s="78" t="s">
        <v>31</v>
      </c>
      <c r="O6" s="42" t="s">
        <v>136</v>
      </c>
      <c r="P6" s="79" t="s">
        <v>38</v>
      </c>
      <c r="Q6" s="80">
        <f>SUM(S6,X6,AB6,AF6,AH6)</f>
        <v>48672</v>
      </c>
      <c r="R6" s="80">
        <f t="shared" si="0"/>
        <v>58406.400000000001</v>
      </c>
      <c r="S6" s="80">
        <f t="shared" ref="S6:S70" si="1">SUM(X6,AB6,AF6,AH6)*30%</f>
        <v>11232</v>
      </c>
      <c r="T6" s="81">
        <v>6</v>
      </c>
      <c r="U6" s="82">
        <v>3</v>
      </c>
      <c r="V6" s="82">
        <v>250</v>
      </c>
      <c r="W6" s="83">
        <f>T6*U6*80</f>
        <v>1440</v>
      </c>
      <c r="X6" s="84">
        <f t="shared" ref="X6:X11" si="2">V6*U6*T6+(W6)</f>
        <v>5940</v>
      </c>
      <c r="Y6" s="81">
        <v>1000</v>
      </c>
      <c r="Z6" s="82">
        <v>3</v>
      </c>
      <c r="AA6" s="85">
        <v>0.5</v>
      </c>
      <c r="AB6" s="86">
        <f t="shared" ref="AB6:AB70" si="3">AA6*Z6*Y6</f>
        <v>1500</v>
      </c>
      <c r="AC6" s="81">
        <v>20</v>
      </c>
      <c r="AD6" s="82">
        <v>3</v>
      </c>
      <c r="AE6" s="87">
        <v>250</v>
      </c>
      <c r="AF6" s="88">
        <f t="shared" ref="AF6:AF70" si="4">AE6*AD6*AC6</f>
        <v>15000</v>
      </c>
      <c r="AG6" s="89" t="s">
        <v>135</v>
      </c>
      <c r="AH6" s="90">
        <f>5000*3</f>
        <v>15000</v>
      </c>
      <c r="AI6" s="34"/>
    </row>
    <row r="7" spans="1:35" ht="66" x14ac:dyDescent="0.25">
      <c r="A7" s="554"/>
      <c r="B7" s="499" t="s">
        <v>117</v>
      </c>
      <c r="C7" s="91" t="s">
        <v>28</v>
      </c>
      <c r="D7" s="92"/>
      <c r="E7" s="93" t="s">
        <v>18</v>
      </c>
      <c r="F7" s="93"/>
      <c r="G7" s="93"/>
      <c r="H7" s="93" t="s">
        <v>18</v>
      </c>
      <c r="I7" s="93"/>
      <c r="J7" s="93"/>
      <c r="K7" s="93" t="s">
        <v>18</v>
      </c>
      <c r="L7" s="93"/>
      <c r="M7" s="94"/>
      <c r="N7" s="95" t="s">
        <v>32</v>
      </c>
      <c r="O7" s="96" t="s">
        <v>136</v>
      </c>
      <c r="P7" s="97" t="s">
        <v>38</v>
      </c>
      <c r="Q7" s="98">
        <f>SUM(S7,X7,AB7,AF7,AH7)</f>
        <v>37752</v>
      </c>
      <c r="R7" s="98">
        <f t="shared" si="0"/>
        <v>45302.400000000001</v>
      </c>
      <c r="S7" s="98">
        <f t="shared" si="1"/>
        <v>8712</v>
      </c>
      <c r="T7" s="99">
        <v>6</v>
      </c>
      <c r="U7" s="100">
        <v>3</v>
      </c>
      <c r="V7" s="100">
        <v>250</v>
      </c>
      <c r="W7" s="101">
        <f t="shared" ref="W7:W11" si="5">T7*U7*80</f>
        <v>1440</v>
      </c>
      <c r="X7" s="102">
        <f t="shared" si="2"/>
        <v>5940</v>
      </c>
      <c r="Y7" s="103">
        <v>1000</v>
      </c>
      <c r="Z7" s="104">
        <v>3</v>
      </c>
      <c r="AA7" s="105">
        <v>0.5</v>
      </c>
      <c r="AB7" s="106">
        <f t="shared" si="3"/>
        <v>1500</v>
      </c>
      <c r="AC7" s="99">
        <v>20</v>
      </c>
      <c r="AD7" s="100">
        <v>3</v>
      </c>
      <c r="AE7" s="107">
        <v>250</v>
      </c>
      <c r="AF7" s="108">
        <f t="shared" si="4"/>
        <v>15000</v>
      </c>
      <c r="AG7" s="109" t="s">
        <v>135</v>
      </c>
      <c r="AH7" s="110">
        <f>2200*3</f>
        <v>6600</v>
      </c>
      <c r="AI7" s="34"/>
    </row>
    <row r="8" spans="1:35" ht="66" x14ac:dyDescent="0.25">
      <c r="A8" s="554"/>
      <c r="B8" s="499" t="s">
        <v>117</v>
      </c>
      <c r="C8" s="111" t="s">
        <v>118</v>
      </c>
      <c r="D8" s="92"/>
      <c r="E8" s="93" t="s">
        <v>18</v>
      </c>
      <c r="F8" s="93"/>
      <c r="G8" s="93"/>
      <c r="H8" s="93" t="s">
        <v>18</v>
      </c>
      <c r="I8" s="93"/>
      <c r="J8" s="93"/>
      <c r="K8" s="93" t="s">
        <v>18</v>
      </c>
      <c r="L8" s="93"/>
      <c r="M8" s="94"/>
      <c r="N8" s="95" t="s">
        <v>119</v>
      </c>
      <c r="O8" s="96" t="s">
        <v>136</v>
      </c>
      <c r="P8" s="97" t="s">
        <v>38</v>
      </c>
      <c r="Q8" s="98">
        <f>SUM(S8,X8,AB8,AF8,AH8)</f>
        <v>39312</v>
      </c>
      <c r="R8" s="98">
        <f t="shared" si="0"/>
        <v>47174.400000000001</v>
      </c>
      <c r="S8" s="98">
        <f t="shared" si="1"/>
        <v>9072</v>
      </c>
      <c r="T8" s="99">
        <v>6</v>
      </c>
      <c r="U8" s="100">
        <v>3</v>
      </c>
      <c r="V8" s="100">
        <v>250</v>
      </c>
      <c r="W8" s="101">
        <f t="shared" si="5"/>
        <v>1440</v>
      </c>
      <c r="X8" s="102">
        <f t="shared" si="2"/>
        <v>5940</v>
      </c>
      <c r="Y8" s="103">
        <v>1000</v>
      </c>
      <c r="Z8" s="104">
        <v>3</v>
      </c>
      <c r="AA8" s="105">
        <v>0.5</v>
      </c>
      <c r="AB8" s="106">
        <f t="shared" si="3"/>
        <v>1500</v>
      </c>
      <c r="AC8" s="99">
        <v>20</v>
      </c>
      <c r="AD8" s="100">
        <v>3</v>
      </c>
      <c r="AE8" s="107">
        <v>250</v>
      </c>
      <c r="AF8" s="108">
        <f t="shared" si="4"/>
        <v>15000</v>
      </c>
      <c r="AG8" s="109" t="s">
        <v>135</v>
      </c>
      <c r="AH8" s="110">
        <f>2600*3</f>
        <v>7800</v>
      </c>
      <c r="AI8" s="34"/>
    </row>
    <row r="9" spans="1:35" ht="66" x14ac:dyDescent="0.25">
      <c r="A9" s="555"/>
      <c r="B9" s="500" t="s">
        <v>117</v>
      </c>
      <c r="C9" s="111" t="s">
        <v>33</v>
      </c>
      <c r="D9" s="112"/>
      <c r="E9" s="113" t="s">
        <v>18</v>
      </c>
      <c r="F9" s="113"/>
      <c r="G9" s="113"/>
      <c r="H9" s="113" t="s">
        <v>18</v>
      </c>
      <c r="I9" s="113"/>
      <c r="J9" s="113"/>
      <c r="K9" s="113" t="s">
        <v>18</v>
      </c>
      <c r="L9" s="113"/>
      <c r="M9" s="114"/>
      <c r="N9" s="115" t="s">
        <v>34</v>
      </c>
      <c r="O9" s="116" t="s">
        <v>136</v>
      </c>
      <c r="P9" s="117" t="s">
        <v>38</v>
      </c>
      <c r="Q9" s="118">
        <f t="shared" ref="Q9" si="6">SUM(S9,X9,AB9,AF9,AH9)</f>
        <v>44265</v>
      </c>
      <c r="R9" s="118">
        <f t="shared" si="0"/>
        <v>53118</v>
      </c>
      <c r="S9" s="118">
        <f t="shared" si="1"/>
        <v>10215</v>
      </c>
      <c r="T9" s="119">
        <v>6</v>
      </c>
      <c r="U9" s="120">
        <v>3</v>
      </c>
      <c r="V9" s="120">
        <v>250</v>
      </c>
      <c r="W9" s="121">
        <f t="shared" si="5"/>
        <v>1440</v>
      </c>
      <c r="X9" s="122">
        <f t="shared" si="2"/>
        <v>5940</v>
      </c>
      <c r="Y9" s="123">
        <v>1000</v>
      </c>
      <c r="Z9" s="124">
        <v>3</v>
      </c>
      <c r="AA9" s="125">
        <v>0.5</v>
      </c>
      <c r="AB9" s="126">
        <f t="shared" si="3"/>
        <v>1500</v>
      </c>
      <c r="AC9" s="119">
        <v>20</v>
      </c>
      <c r="AD9" s="120">
        <v>3</v>
      </c>
      <c r="AE9" s="127">
        <v>250</v>
      </c>
      <c r="AF9" s="128">
        <f t="shared" si="4"/>
        <v>15000</v>
      </c>
      <c r="AG9" s="129" t="s">
        <v>135</v>
      </c>
      <c r="AH9" s="130">
        <f>3870*3</f>
        <v>11610</v>
      </c>
      <c r="AI9" s="34"/>
    </row>
    <row r="10" spans="1:35" ht="39.6" x14ac:dyDescent="0.25">
      <c r="A10" s="553">
        <v>1.5</v>
      </c>
      <c r="B10" s="498" t="s">
        <v>35</v>
      </c>
      <c r="C10" s="131" t="s">
        <v>36</v>
      </c>
      <c r="D10" s="75"/>
      <c r="E10" s="76"/>
      <c r="F10" s="76" t="s">
        <v>18</v>
      </c>
      <c r="G10" s="76" t="s">
        <v>18</v>
      </c>
      <c r="H10" s="76" t="s">
        <v>18</v>
      </c>
      <c r="I10" s="76" t="s">
        <v>18</v>
      </c>
      <c r="J10" s="76"/>
      <c r="K10" s="76"/>
      <c r="L10" s="76"/>
      <c r="M10" s="77"/>
      <c r="N10" s="78" t="s">
        <v>37</v>
      </c>
      <c r="O10" s="42" t="s">
        <v>20</v>
      </c>
      <c r="P10" s="79" t="s">
        <v>38</v>
      </c>
      <c r="Q10" s="80">
        <f>SUM(S10,X10,AB10,AF10,AH10)</f>
        <v>41795</v>
      </c>
      <c r="R10" s="80">
        <f t="shared" si="0"/>
        <v>50154</v>
      </c>
      <c r="S10" s="80">
        <f t="shared" si="1"/>
        <v>9645</v>
      </c>
      <c r="T10" s="81">
        <v>5</v>
      </c>
      <c r="U10" s="82">
        <v>1</v>
      </c>
      <c r="V10" s="82">
        <v>250</v>
      </c>
      <c r="W10" s="83">
        <f t="shared" si="5"/>
        <v>400</v>
      </c>
      <c r="X10" s="84">
        <f t="shared" si="2"/>
        <v>1650</v>
      </c>
      <c r="Y10" s="81">
        <v>1000</v>
      </c>
      <c r="Z10" s="82">
        <v>1</v>
      </c>
      <c r="AA10" s="85">
        <v>0.5</v>
      </c>
      <c r="AB10" s="86">
        <f t="shared" si="3"/>
        <v>500</v>
      </c>
      <c r="AC10" s="81">
        <v>60</v>
      </c>
      <c r="AD10" s="82">
        <v>1</v>
      </c>
      <c r="AE10" s="87">
        <v>250</v>
      </c>
      <c r="AF10" s="88">
        <f t="shared" si="4"/>
        <v>15000</v>
      </c>
      <c r="AG10" s="89" t="s">
        <v>39</v>
      </c>
      <c r="AH10" s="90">
        <v>15000</v>
      </c>
      <c r="AI10" s="34"/>
    </row>
    <row r="11" spans="1:35" ht="39.6" x14ac:dyDescent="0.25">
      <c r="A11" s="555"/>
      <c r="B11" s="500" t="s">
        <v>35</v>
      </c>
      <c r="C11" s="132" t="s">
        <v>40</v>
      </c>
      <c r="D11" s="112"/>
      <c r="E11" s="113"/>
      <c r="F11" s="113" t="s">
        <v>18</v>
      </c>
      <c r="G11" s="113" t="s">
        <v>18</v>
      </c>
      <c r="H11" s="113" t="s">
        <v>18</v>
      </c>
      <c r="I11" s="113" t="s">
        <v>18</v>
      </c>
      <c r="J11" s="113"/>
      <c r="K11" s="113"/>
      <c r="L11" s="113"/>
      <c r="M11" s="114"/>
      <c r="N11" s="115" t="s">
        <v>41</v>
      </c>
      <c r="O11" s="133" t="s">
        <v>20</v>
      </c>
      <c r="P11" s="117" t="s">
        <v>38</v>
      </c>
      <c r="Q11" s="118">
        <f>SUM(S11,X11,AB11,AF11,AH11)</f>
        <v>230295</v>
      </c>
      <c r="R11" s="118">
        <f t="shared" si="0"/>
        <v>276354</v>
      </c>
      <c r="S11" s="118">
        <f t="shared" si="1"/>
        <v>53145</v>
      </c>
      <c r="T11" s="119">
        <v>5</v>
      </c>
      <c r="U11" s="120">
        <v>1</v>
      </c>
      <c r="V11" s="120">
        <v>250</v>
      </c>
      <c r="W11" s="121">
        <f t="shared" si="5"/>
        <v>400</v>
      </c>
      <c r="X11" s="122">
        <f t="shared" si="2"/>
        <v>1650</v>
      </c>
      <c r="Y11" s="123">
        <v>1000</v>
      </c>
      <c r="Z11" s="124">
        <v>1</v>
      </c>
      <c r="AA11" s="125">
        <v>0.5</v>
      </c>
      <c r="AB11" s="126">
        <f t="shared" si="3"/>
        <v>500</v>
      </c>
      <c r="AC11" s="119">
        <v>60</v>
      </c>
      <c r="AD11" s="120">
        <v>1</v>
      </c>
      <c r="AE11" s="127">
        <v>250</v>
      </c>
      <c r="AF11" s="128">
        <f t="shared" si="4"/>
        <v>15000</v>
      </c>
      <c r="AG11" s="129" t="s">
        <v>39</v>
      </c>
      <c r="AH11" s="130">
        <v>160000</v>
      </c>
      <c r="AI11" s="34"/>
    </row>
    <row r="12" spans="1:35" ht="39.6" x14ac:dyDescent="0.25">
      <c r="A12" s="55">
        <v>1.6</v>
      </c>
      <c r="B12" s="497" t="s">
        <v>120</v>
      </c>
      <c r="C12" s="56" t="s">
        <v>28</v>
      </c>
      <c r="D12" s="57"/>
      <c r="E12" s="58"/>
      <c r="F12" s="58"/>
      <c r="G12" s="58" t="s">
        <v>18</v>
      </c>
      <c r="H12" s="58"/>
      <c r="I12" s="58"/>
      <c r="J12" s="58"/>
      <c r="K12" s="58"/>
      <c r="L12" s="58"/>
      <c r="M12" s="59"/>
      <c r="N12" s="60" t="s">
        <v>29</v>
      </c>
      <c r="O12" s="61" t="s">
        <v>20</v>
      </c>
      <c r="P12" s="134" t="s">
        <v>21</v>
      </c>
      <c r="Q12" s="64" t="s">
        <v>21</v>
      </c>
      <c r="R12" s="64" t="s">
        <v>21</v>
      </c>
      <c r="S12" s="64" t="s">
        <v>21</v>
      </c>
      <c r="T12" s="65" t="s">
        <v>21</v>
      </c>
      <c r="U12" s="66" t="s">
        <v>21</v>
      </c>
      <c r="V12" s="66" t="s">
        <v>21</v>
      </c>
      <c r="W12" s="66" t="s">
        <v>21</v>
      </c>
      <c r="X12" s="135" t="s">
        <v>21</v>
      </c>
      <c r="Y12" s="65" t="s">
        <v>21</v>
      </c>
      <c r="Z12" s="66" t="s">
        <v>21</v>
      </c>
      <c r="AA12" s="69" t="s">
        <v>21</v>
      </c>
      <c r="AB12" s="70" t="s">
        <v>21</v>
      </c>
      <c r="AC12" s="65" t="s">
        <v>21</v>
      </c>
      <c r="AD12" s="66" t="s">
        <v>21</v>
      </c>
      <c r="AE12" s="71" t="s">
        <v>21</v>
      </c>
      <c r="AF12" s="70" t="s">
        <v>21</v>
      </c>
      <c r="AG12" s="72" t="s">
        <v>21</v>
      </c>
      <c r="AH12" s="136" t="s">
        <v>21</v>
      </c>
      <c r="AI12" s="34"/>
    </row>
    <row r="13" spans="1:35" ht="66" x14ac:dyDescent="0.25">
      <c r="A13" s="36">
        <v>1.7</v>
      </c>
      <c r="B13" s="496" t="s">
        <v>176</v>
      </c>
      <c r="C13" s="37" t="s">
        <v>17</v>
      </c>
      <c r="D13" s="38"/>
      <c r="E13" s="39"/>
      <c r="F13" s="39"/>
      <c r="G13" s="39"/>
      <c r="H13" s="39"/>
      <c r="I13" s="39"/>
      <c r="J13" s="39" t="s">
        <v>18</v>
      </c>
      <c r="K13" s="39"/>
      <c r="L13" s="39"/>
      <c r="M13" s="40"/>
      <c r="N13" s="41"/>
      <c r="O13" s="137" t="s">
        <v>20</v>
      </c>
      <c r="P13" s="138" t="s">
        <v>21</v>
      </c>
      <c r="Q13" s="45" t="s">
        <v>21</v>
      </c>
      <c r="R13" s="45" t="s">
        <v>21</v>
      </c>
      <c r="S13" s="45" t="s">
        <v>21</v>
      </c>
      <c r="T13" s="46" t="s">
        <v>21</v>
      </c>
      <c r="U13" s="47" t="s">
        <v>21</v>
      </c>
      <c r="V13" s="47" t="s">
        <v>21</v>
      </c>
      <c r="W13" s="47" t="s">
        <v>21</v>
      </c>
      <c r="X13" s="139" t="s">
        <v>21</v>
      </c>
      <c r="Y13" s="46" t="s">
        <v>21</v>
      </c>
      <c r="Z13" s="47" t="s">
        <v>21</v>
      </c>
      <c r="AA13" s="50" t="s">
        <v>21</v>
      </c>
      <c r="AB13" s="51" t="s">
        <v>21</v>
      </c>
      <c r="AC13" s="46" t="s">
        <v>21</v>
      </c>
      <c r="AD13" s="47" t="s">
        <v>21</v>
      </c>
      <c r="AE13" s="52" t="s">
        <v>21</v>
      </c>
      <c r="AF13" s="51" t="s">
        <v>21</v>
      </c>
      <c r="AG13" s="53" t="s">
        <v>21</v>
      </c>
      <c r="AH13" s="140" t="s">
        <v>21</v>
      </c>
      <c r="AI13" s="34"/>
    </row>
    <row r="14" spans="1:35" ht="39.6" x14ac:dyDescent="0.25">
      <c r="A14" s="55">
        <v>2.1</v>
      </c>
      <c r="B14" s="497" t="s">
        <v>121</v>
      </c>
      <c r="C14" s="56" t="s">
        <v>17</v>
      </c>
      <c r="D14" s="57" t="s">
        <v>18</v>
      </c>
      <c r="E14" s="58" t="s">
        <v>18</v>
      </c>
      <c r="F14" s="58" t="s">
        <v>18</v>
      </c>
      <c r="G14" s="58" t="s">
        <v>18</v>
      </c>
      <c r="H14" s="58" t="s">
        <v>18</v>
      </c>
      <c r="I14" s="58" t="s">
        <v>18</v>
      </c>
      <c r="J14" s="58" t="s">
        <v>18</v>
      </c>
      <c r="K14" s="58" t="s">
        <v>18</v>
      </c>
      <c r="L14" s="58" t="s">
        <v>18</v>
      </c>
      <c r="M14" s="59" t="s">
        <v>18</v>
      </c>
      <c r="N14" s="60"/>
      <c r="O14" s="61" t="s">
        <v>122</v>
      </c>
      <c r="P14" s="141" t="s">
        <v>38</v>
      </c>
      <c r="Q14" s="142">
        <f t="shared" ref="Q14:Q66" si="7">SUM(S14,X14,AB14,AF14,AH14)</f>
        <v>65000</v>
      </c>
      <c r="R14" s="142">
        <f t="shared" si="0"/>
        <v>78000</v>
      </c>
      <c r="S14" s="142">
        <f t="shared" ref="S14" si="8">SUM(X14,AB14,AF14,AH14)*30%</f>
        <v>15000</v>
      </c>
      <c r="T14" s="46" t="s">
        <v>21</v>
      </c>
      <c r="U14" s="47" t="s">
        <v>21</v>
      </c>
      <c r="V14" s="47" t="s">
        <v>21</v>
      </c>
      <c r="W14" s="47" t="s">
        <v>21</v>
      </c>
      <c r="X14" s="139" t="s">
        <v>21</v>
      </c>
      <c r="Y14" s="46" t="s">
        <v>21</v>
      </c>
      <c r="Z14" s="47" t="s">
        <v>21</v>
      </c>
      <c r="AA14" s="50" t="s">
        <v>21</v>
      </c>
      <c r="AB14" s="51" t="s">
        <v>21</v>
      </c>
      <c r="AC14" s="65">
        <v>20</v>
      </c>
      <c r="AD14" s="66">
        <v>10</v>
      </c>
      <c r="AE14" s="71">
        <v>250</v>
      </c>
      <c r="AF14" s="143">
        <f t="shared" si="4"/>
        <v>50000</v>
      </c>
      <c r="AG14" s="72" t="s">
        <v>21</v>
      </c>
      <c r="AH14" s="136" t="s">
        <v>21</v>
      </c>
      <c r="AI14" s="34"/>
    </row>
    <row r="15" spans="1:35" ht="52.8" x14ac:dyDescent="0.25">
      <c r="A15" s="556">
        <v>3.1</v>
      </c>
      <c r="B15" s="501" t="s">
        <v>42</v>
      </c>
      <c r="C15" s="144" t="s">
        <v>43</v>
      </c>
      <c r="D15" s="145"/>
      <c r="E15" s="146"/>
      <c r="F15" s="146" t="s">
        <v>18</v>
      </c>
      <c r="G15" s="146"/>
      <c r="H15" s="146"/>
      <c r="I15" s="146"/>
      <c r="J15" s="146"/>
      <c r="K15" s="146" t="s">
        <v>18</v>
      </c>
      <c r="L15" s="146"/>
      <c r="M15" s="147"/>
      <c r="N15" s="148" t="s">
        <v>44</v>
      </c>
      <c r="O15" s="149" t="s">
        <v>45</v>
      </c>
      <c r="P15" s="150" t="s">
        <v>38</v>
      </c>
      <c r="Q15" s="151">
        <f t="shared" si="7"/>
        <v>18174</v>
      </c>
      <c r="R15" s="151">
        <f t="shared" si="0"/>
        <v>21808.799999999999</v>
      </c>
      <c r="S15" s="151">
        <f t="shared" si="1"/>
        <v>4194</v>
      </c>
      <c r="T15" s="152">
        <v>18</v>
      </c>
      <c r="U15" s="153">
        <v>2</v>
      </c>
      <c r="V15" s="154">
        <v>150</v>
      </c>
      <c r="W15" s="155">
        <f>T15*U15*80</f>
        <v>2880</v>
      </c>
      <c r="X15" s="156">
        <f t="shared" ref="X15:X67" si="9">V15*U15*T15+(W15)</f>
        <v>8280</v>
      </c>
      <c r="Y15" s="157">
        <v>2000</v>
      </c>
      <c r="Z15" s="153">
        <v>2</v>
      </c>
      <c r="AA15" s="158">
        <v>0.5</v>
      </c>
      <c r="AB15" s="159">
        <f t="shared" si="3"/>
        <v>2000</v>
      </c>
      <c r="AC15" s="153">
        <v>5</v>
      </c>
      <c r="AD15" s="153">
        <v>2</v>
      </c>
      <c r="AE15" s="160">
        <v>250</v>
      </c>
      <c r="AF15" s="161">
        <f t="shared" si="4"/>
        <v>2500</v>
      </c>
      <c r="AG15" s="162" t="s">
        <v>156</v>
      </c>
      <c r="AH15" s="163">
        <f>300*2*U15</f>
        <v>1200</v>
      </c>
      <c r="AI15" s="34"/>
    </row>
    <row r="16" spans="1:35" ht="39.6" x14ac:dyDescent="0.25">
      <c r="A16" s="557"/>
      <c r="B16" s="502" t="s">
        <v>42</v>
      </c>
      <c r="C16" s="164" t="s">
        <v>46</v>
      </c>
      <c r="D16" s="165"/>
      <c r="E16" s="166"/>
      <c r="F16" s="166" t="s">
        <v>18</v>
      </c>
      <c r="G16" s="166"/>
      <c r="H16" s="166"/>
      <c r="I16" s="166"/>
      <c r="J16" s="166"/>
      <c r="K16" s="166" t="s">
        <v>18</v>
      </c>
      <c r="L16" s="166"/>
      <c r="M16" s="167"/>
      <c r="N16" s="168" t="s">
        <v>47</v>
      </c>
      <c r="O16" s="169" t="s">
        <v>48</v>
      </c>
      <c r="P16" s="170" t="s">
        <v>38</v>
      </c>
      <c r="Q16" s="171">
        <f t="shared" si="7"/>
        <v>21762</v>
      </c>
      <c r="R16" s="171">
        <f t="shared" si="0"/>
        <v>26114.399999999998</v>
      </c>
      <c r="S16" s="171">
        <f t="shared" si="1"/>
        <v>5022</v>
      </c>
      <c r="T16" s="172">
        <v>24</v>
      </c>
      <c r="U16" s="173">
        <v>2</v>
      </c>
      <c r="V16" s="174">
        <v>150</v>
      </c>
      <c r="W16" s="175">
        <f t="shared" ref="W16:W67" si="10">T16*U16*80</f>
        <v>3840</v>
      </c>
      <c r="X16" s="176">
        <f t="shared" si="9"/>
        <v>11040</v>
      </c>
      <c r="Y16" s="157">
        <v>2000</v>
      </c>
      <c r="Z16" s="173">
        <v>2</v>
      </c>
      <c r="AA16" s="177">
        <v>0.5</v>
      </c>
      <c r="AB16" s="178">
        <f t="shared" si="3"/>
        <v>2000</v>
      </c>
      <c r="AC16" s="173">
        <v>5</v>
      </c>
      <c r="AD16" s="173">
        <v>2</v>
      </c>
      <c r="AE16" s="179">
        <v>250</v>
      </c>
      <c r="AF16" s="180">
        <f t="shared" si="4"/>
        <v>2500</v>
      </c>
      <c r="AG16" s="162" t="s">
        <v>156</v>
      </c>
      <c r="AH16" s="181">
        <f t="shared" ref="AH16:AH17" si="11">300*2*U16</f>
        <v>1200</v>
      </c>
      <c r="AI16" s="34"/>
    </row>
    <row r="17" spans="1:35" ht="39.6" x14ac:dyDescent="0.25">
      <c r="A17" s="557"/>
      <c r="B17" s="502" t="s">
        <v>42</v>
      </c>
      <c r="C17" s="164" t="s">
        <v>49</v>
      </c>
      <c r="D17" s="165"/>
      <c r="E17" s="166"/>
      <c r="F17" s="166" t="s">
        <v>18</v>
      </c>
      <c r="G17" s="166"/>
      <c r="H17" s="166"/>
      <c r="I17" s="166"/>
      <c r="J17" s="166"/>
      <c r="K17" s="166" t="s">
        <v>18</v>
      </c>
      <c r="L17" s="166"/>
      <c r="M17" s="167"/>
      <c r="N17" s="168" t="s">
        <v>50</v>
      </c>
      <c r="O17" s="169" t="s">
        <v>48</v>
      </c>
      <c r="P17" s="170" t="s">
        <v>38</v>
      </c>
      <c r="Q17" s="171">
        <f t="shared" si="7"/>
        <v>13390</v>
      </c>
      <c r="R17" s="171">
        <f t="shared" si="0"/>
        <v>16068</v>
      </c>
      <c r="S17" s="171">
        <f t="shared" si="1"/>
        <v>3090</v>
      </c>
      <c r="T17" s="172">
        <v>10</v>
      </c>
      <c r="U17" s="173">
        <v>2</v>
      </c>
      <c r="V17" s="174">
        <v>150</v>
      </c>
      <c r="W17" s="175">
        <f t="shared" si="10"/>
        <v>1600</v>
      </c>
      <c r="X17" s="176">
        <f t="shared" si="9"/>
        <v>4600</v>
      </c>
      <c r="Y17" s="157">
        <v>2000</v>
      </c>
      <c r="Z17" s="173">
        <v>2</v>
      </c>
      <c r="AA17" s="177">
        <v>0.5</v>
      </c>
      <c r="AB17" s="178">
        <f t="shared" si="3"/>
        <v>2000</v>
      </c>
      <c r="AC17" s="173">
        <v>5</v>
      </c>
      <c r="AD17" s="173">
        <v>2</v>
      </c>
      <c r="AE17" s="179">
        <v>250</v>
      </c>
      <c r="AF17" s="180">
        <f t="shared" si="4"/>
        <v>2500</v>
      </c>
      <c r="AG17" s="162" t="s">
        <v>156</v>
      </c>
      <c r="AH17" s="181">
        <f t="shared" si="11"/>
        <v>1200</v>
      </c>
      <c r="AI17" s="34"/>
    </row>
    <row r="18" spans="1:35" ht="39.6" x14ac:dyDescent="0.25">
      <c r="A18" s="557"/>
      <c r="B18" s="502" t="s">
        <v>42</v>
      </c>
      <c r="C18" s="164" t="s">
        <v>51</v>
      </c>
      <c r="D18" s="165"/>
      <c r="E18" s="166"/>
      <c r="F18" s="166"/>
      <c r="G18" s="166" t="s">
        <v>18</v>
      </c>
      <c r="H18" s="166"/>
      <c r="I18" s="166"/>
      <c r="J18" s="166"/>
      <c r="K18" s="166"/>
      <c r="L18" s="166" t="s">
        <v>18</v>
      </c>
      <c r="M18" s="167"/>
      <c r="N18" s="168" t="s">
        <v>52</v>
      </c>
      <c r="O18" s="169" t="s">
        <v>48</v>
      </c>
      <c r="P18" s="170" t="s">
        <v>38</v>
      </c>
      <c r="Q18" s="171">
        <f t="shared" si="7"/>
        <v>23322</v>
      </c>
      <c r="R18" s="171">
        <f t="shared" si="0"/>
        <v>27986.399999999998</v>
      </c>
      <c r="S18" s="171">
        <f t="shared" si="1"/>
        <v>5382</v>
      </c>
      <c r="T18" s="172">
        <v>24</v>
      </c>
      <c r="U18" s="173">
        <v>2</v>
      </c>
      <c r="V18" s="174">
        <v>150</v>
      </c>
      <c r="W18" s="175">
        <f t="shared" si="10"/>
        <v>3840</v>
      </c>
      <c r="X18" s="176">
        <f t="shared" si="9"/>
        <v>11040</v>
      </c>
      <c r="Y18" s="157">
        <v>2000</v>
      </c>
      <c r="Z18" s="173">
        <v>2</v>
      </c>
      <c r="AA18" s="177">
        <v>0.5</v>
      </c>
      <c r="AB18" s="178">
        <f t="shared" si="3"/>
        <v>2000</v>
      </c>
      <c r="AC18" s="173">
        <v>5</v>
      </c>
      <c r="AD18" s="173">
        <v>2</v>
      </c>
      <c r="AE18" s="179">
        <v>250</v>
      </c>
      <c r="AF18" s="180">
        <f t="shared" si="4"/>
        <v>2500</v>
      </c>
      <c r="AG18" s="162" t="s">
        <v>156</v>
      </c>
      <c r="AH18" s="181">
        <f>300*4*U18</f>
        <v>2400</v>
      </c>
      <c r="AI18" s="34"/>
    </row>
    <row r="19" spans="1:35" ht="39.6" x14ac:dyDescent="0.25">
      <c r="A19" s="557"/>
      <c r="B19" s="502" t="s">
        <v>42</v>
      </c>
      <c r="C19" s="164" t="s">
        <v>53</v>
      </c>
      <c r="D19" s="165"/>
      <c r="E19" s="166"/>
      <c r="F19" s="166"/>
      <c r="G19" s="166" t="s">
        <v>18</v>
      </c>
      <c r="H19" s="166"/>
      <c r="I19" s="166"/>
      <c r="J19" s="166"/>
      <c r="K19" s="166"/>
      <c r="L19" s="166" t="s">
        <v>18</v>
      </c>
      <c r="M19" s="167"/>
      <c r="N19" s="168" t="s">
        <v>54</v>
      </c>
      <c r="O19" s="169" t="s">
        <v>48</v>
      </c>
      <c r="P19" s="170" t="s">
        <v>38</v>
      </c>
      <c r="Q19" s="171">
        <f t="shared" si="7"/>
        <v>45370</v>
      </c>
      <c r="R19" s="171">
        <f t="shared" si="0"/>
        <v>54444</v>
      </c>
      <c r="S19" s="171">
        <f t="shared" si="1"/>
        <v>10470</v>
      </c>
      <c r="T19" s="172">
        <v>40</v>
      </c>
      <c r="U19" s="173">
        <v>2</v>
      </c>
      <c r="V19" s="174">
        <v>150</v>
      </c>
      <c r="W19" s="175">
        <f t="shared" si="10"/>
        <v>6400</v>
      </c>
      <c r="X19" s="176">
        <f t="shared" si="9"/>
        <v>18400</v>
      </c>
      <c r="Y19" s="157">
        <v>2000</v>
      </c>
      <c r="Z19" s="173">
        <v>2</v>
      </c>
      <c r="AA19" s="177">
        <v>0.5</v>
      </c>
      <c r="AB19" s="178">
        <f t="shared" si="3"/>
        <v>2000</v>
      </c>
      <c r="AC19" s="173">
        <v>5</v>
      </c>
      <c r="AD19" s="173">
        <v>2</v>
      </c>
      <c r="AE19" s="179">
        <v>250</v>
      </c>
      <c r="AF19" s="180">
        <f t="shared" si="4"/>
        <v>2500</v>
      </c>
      <c r="AG19" s="162" t="s">
        <v>156</v>
      </c>
      <c r="AH19" s="181">
        <f>300*20*U19</f>
        <v>12000</v>
      </c>
      <c r="AI19" s="34"/>
    </row>
    <row r="20" spans="1:35" ht="39.6" x14ac:dyDescent="0.25">
      <c r="A20" s="557"/>
      <c r="B20" s="502" t="s">
        <v>42</v>
      </c>
      <c r="C20" s="164" t="s">
        <v>55</v>
      </c>
      <c r="D20" s="165"/>
      <c r="E20" s="166"/>
      <c r="F20" s="166"/>
      <c r="G20" s="166" t="s">
        <v>18</v>
      </c>
      <c r="H20" s="166"/>
      <c r="I20" s="166"/>
      <c r="J20" s="166"/>
      <c r="K20" s="166"/>
      <c r="L20" s="166" t="s">
        <v>18</v>
      </c>
      <c r="M20" s="167"/>
      <c r="N20" s="168" t="s">
        <v>175</v>
      </c>
      <c r="O20" s="169" t="s">
        <v>48</v>
      </c>
      <c r="P20" s="170" t="s">
        <v>38</v>
      </c>
      <c r="Q20" s="171">
        <f t="shared" si="7"/>
        <v>35490</v>
      </c>
      <c r="R20" s="171">
        <f t="shared" si="0"/>
        <v>42588</v>
      </c>
      <c r="S20" s="171">
        <f t="shared" si="1"/>
        <v>8190</v>
      </c>
      <c r="T20" s="172">
        <v>30</v>
      </c>
      <c r="U20" s="173">
        <v>2</v>
      </c>
      <c r="V20" s="174">
        <v>150</v>
      </c>
      <c r="W20" s="175">
        <f t="shared" si="10"/>
        <v>4800</v>
      </c>
      <c r="X20" s="176">
        <f t="shared" si="9"/>
        <v>13800</v>
      </c>
      <c r="Y20" s="157">
        <v>2000</v>
      </c>
      <c r="Z20" s="173">
        <v>2</v>
      </c>
      <c r="AA20" s="177">
        <v>0.5</v>
      </c>
      <c r="AB20" s="178">
        <f t="shared" si="3"/>
        <v>2000</v>
      </c>
      <c r="AC20" s="173">
        <v>5</v>
      </c>
      <c r="AD20" s="173">
        <v>2</v>
      </c>
      <c r="AE20" s="179">
        <v>250</v>
      </c>
      <c r="AF20" s="180">
        <f t="shared" si="4"/>
        <v>2500</v>
      </c>
      <c r="AG20" s="162" t="s">
        <v>156</v>
      </c>
      <c r="AH20" s="181">
        <f>300*15*U20</f>
        <v>9000</v>
      </c>
      <c r="AI20" s="34"/>
    </row>
    <row r="21" spans="1:35" ht="39.6" x14ac:dyDescent="0.25">
      <c r="A21" s="557"/>
      <c r="B21" s="502" t="s">
        <v>42</v>
      </c>
      <c r="C21" s="164" t="s">
        <v>56</v>
      </c>
      <c r="D21" s="165"/>
      <c r="E21" s="166"/>
      <c r="F21" s="166" t="s">
        <v>18</v>
      </c>
      <c r="G21" s="166"/>
      <c r="H21" s="166"/>
      <c r="I21" s="166"/>
      <c r="J21" s="166"/>
      <c r="K21" s="166" t="s">
        <v>18</v>
      </c>
      <c r="L21" s="166"/>
      <c r="M21" s="167"/>
      <c r="N21" s="168" t="s">
        <v>57</v>
      </c>
      <c r="O21" s="169" t="s">
        <v>48</v>
      </c>
      <c r="P21" s="170" t="s">
        <v>38</v>
      </c>
      <c r="Q21" s="171">
        <f t="shared" si="7"/>
        <v>47190</v>
      </c>
      <c r="R21" s="171">
        <f t="shared" si="0"/>
        <v>56628</v>
      </c>
      <c r="S21" s="171">
        <f t="shared" si="1"/>
        <v>10890</v>
      </c>
      <c r="T21" s="172">
        <v>30</v>
      </c>
      <c r="U21" s="173">
        <v>2</v>
      </c>
      <c r="V21" s="174">
        <v>150</v>
      </c>
      <c r="W21" s="175">
        <f t="shared" si="10"/>
        <v>4800</v>
      </c>
      <c r="X21" s="176">
        <f t="shared" si="9"/>
        <v>13800</v>
      </c>
      <c r="Y21" s="157">
        <v>2000</v>
      </c>
      <c r="Z21" s="173">
        <v>2</v>
      </c>
      <c r="AA21" s="177">
        <v>0.5</v>
      </c>
      <c r="AB21" s="178">
        <f t="shared" si="3"/>
        <v>2000</v>
      </c>
      <c r="AC21" s="173">
        <v>5</v>
      </c>
      <c r="AD21" s="173">
        <v>2</v>
      </c>
      <c r="AE21" s="179">
        <v>250</v>
      </c>
      <c r="AF21" s="180">
        <f t="shared" si="4"/>
        <v>2500</v>
      </c>
      <c r="AG21" s="162" t="s">
        <v>156</v>
      </c>
      <c r="AH21" s="181">
        <f t="shared" ref="AH21:AH22" si="12">300*30*U21</f>
        <v>18000</v>
      </c>
      <c r="AI21" s="34"/>
    </row>
    <row r="22" spans="1:35" ht="52.8" x14ac:dyDescent="0.25">
      <c r="A22" s="558"/>
      <c r="B22" s="503" t="s">
        <v>42</v>
      </c>
      <c r="C22" s="182" t="s">
        <v>58</v>
      </c>
      <c r="D22" s="183"/>
      <c r="E22" s="184" t="s">
        <v>18</v>
      </c>
      <c r="F22" s="184"/>
      <c r="G22" s="184"/>
      <c r="H22" s="184"/>
      <c r="I22" s="184"/>
      <c r="J22" s="184" t="s">
        <v>18</v>
      </c>
      <c r="K22" s="184"/>
      <c r="L22" s="184"/>
      <c r="M22" s="185"/>
      <c r="N22" s="186" t="s">
        <v>173</v>
      </c>
      <c r="O22" s="187" t="s">
        <v>45</v>
      </c>
      <c r="P22" s="188" t="s">
        <v>38</v>
      </c>
      <c r="Q22" s="189">
        <f t="shared" si="7"/>
        <v>65130</v>
      </c>
      <c r="R22" s="189">
        <f t="shared" si="0"/>
        <v>78156</v>
      </c>
      <c r="S22" s="189">
        <f t="shared" si="1"/>
        <v>15030</v>
      </c>
      <c r="T22" s="190">
        <v>60</v>
      </c>
      <c r="U22" s="191">
        <v>2</v>
      </c>
      <c r="V22" s="192">
        <v>150</v>
      </c>
      <c r="W22" s="193">
        <f t="shared" si="10"/>
        <v>9600</v>
      </c>
      <c r="X22" s="194">
        <f t="shared" si="9"/>
        <v>27600</v>
      </c>
      <c r="Y22" s="195">
        <v>2000</v>
      </c>
      <c r="Z22" s="191">
        <v>2</v>
      </c>
      <c r="AA22" s="196">
        <v>0.5</v>
      </c>
      <c r="AB22" s="197">
        <f t="shared" si="3"/>
        <v>2000</v>
      </c>
      <c r="AC22" s="191">
        <v>5</v>
      </c>
      <c r="AD22" s="191">
        <v>2</v>
      </c>
      <c r="AE22" s="198">
        <v>250</v>
      </c>
      <c r="AF22" s="199">
        <f t="shared" si="4"/>
        <v>2500</v>
      </c>
      <c r="AG22" s="162" t="s">
        <v>156</v>
      </c>
      <c r="AH22" s="200">
        <f t="shared" si="12"/>
        <v>18000</v>
      </c>
      <c r="AI22" s="34"/>
    </row>
    <row r="23" spans="1:35" ht="79.2" x14ac:dyDescent="0.25">
      <c r="A23" s="556">
        <v>4.0999999999999996</v>
      </c>
      <c r="B23" s="504" t="s">
        <v>59</v>
      </c>
      <c r="C23" s="144" t="s">
        <v>43</v>
      </c>
      <c r="D23" s="145"/>
      <c r="E23" s="146"/>
      <c r="F23" s="146"/>
      <c r="G23" s="146" t="s">
        <v>18</v>
      </c>
      <c r="H23" s="146"/>
      <c r="I23" s="146"/>
      <c r="J23" s="146" t="s">
        <v>18</v>
      </c>
      <c r="K23" s="146"/>
      <c r="L23" s="146"/>
      <c r="M23" s="147"/>
      <c r="N23" s="148" t="s">
        <v>60</v>
      </c>
      <c r="O23" s="149" t="s">
        <v>167</v>
      </c>
      <c r="P23" s="150" t="s">
        <v>38</v>
      </c>
      <c r="Q23" s="151">
        <f t="shared" si="7"/>
        <v>13562.9</v>
      </c>
      <c r="R23" s="151">
        <f t="shared" si="0"/>
        <v>16275.48</v>
      </c>
      <c r="S23" s="151">
        <f t="shared" si="1"/>
        <v>3129.9</v>
      </c>
      <c r="T23" s="157">
        <v>10</v>
      </c>
      <c r="U23" s="153">
        <v>2</v>
      </c>
      <c r="V23" s="153">
        <v>250</v>
      </c>
      <c r="W23" s="155">
        <f t="shared" si="10"/>
        <v>1600</v>
      </c>
      <c r="X23" s="156">
        <f t="shared" si="9"/>
        <v>6600</v>
      </c>
      <c r="Y23" s="157">
        <v>1000</v>
      </c>
      <c r="Z23" s="153">
        <v>2</v>
      </c>
      <c r="AA23" s="158">
        <v>0.5</v>
      </c>
      <c r="AB23" s="159">
        <f t="shared" si="3"/>
        <v>1000</v>
      </c>
      <c r="AC23" s="157">
        <v>5</v>
      </c>
      <c r="AD23" s="153">
        <v>2</v>
      </c>
      <c r="AE23" s="160">
        <v>250</v>
      </c>
      <c r="AF23" s="161">
        <f t="shared" si="4"/>
        <v>2500</v>
      </c>
      <c r="AG23" s="162" t="s">
        <v>61</v>
      </c>
      <c r="AH23" s="201">
        <v>333</v>
      </c>
      <c r="AI23" s="34"/>
    </row>
    <row r="24" spans="1:35" ht="52.8" x14ac:dyDescent="0.25">
      <c r="A24" s="557"/>
      <c r="B24" s="505" t="s">
        <v>59</v>
      </c>
      <c r="C24" s="164" t="s">
        <v>46</v>
      </c>
      <c r="D24" s="165"/>
      <c r="E24" s="166"/>
      <c r="F24" s="166"/>
      <c r="G24" s="166" t="s">
        <v>18</v>
      </c>
      <c r="H24" s="166"/>
      <c r="I24" s="166"/>
      <c r="J24" s="166" t="s">
        <v>18</v>
      </c>
      <c r="K24" s="166"/>
      <c r="L24" s="166"/>
      <c r="M24" s="167"/>
      <c r="N24" s="168" t="s">
        <v>62</v>
      </c>
      <c r="O24" s="169" t="s">
        <v>168</v>
      </c>
      <c r="P24" s="170" t="s">
        <v>38</v>
      </c>
      <c r="Q24" s="171">
        <f t="shared" si="7"/>
        <v>13562.9</v>
      </c>
      <c r="R24" s="171">
        <f t="shared" si="0"/>
        <v>16275.48</v>
      </c>
      <c r="S24" s="171">
        <f t="shared" si="1"/>
        <v>3129.9</v>
      </c>
      <c r="T24" s="202">
        <v>10</v>
      </c>
      <c r="U24" s="173">
        <v>2</v>
      </c>
      <c r="V24" s="173">
        <v>250</v>
      </c>
      <c r="W24" s="175">
        <f t="shared" si="10"/>
        <v>1600</v>
      </c>
      <c r="X24" s="176">
        <f t="shared" si="9"/>
        <v>6600</v>
      </c>
      <c r="Y24" s="202">
        <v>1000</v>
      </c>
      <c r="Z24" s="173">
        <v>2</v>
      </c>
      <c r="AA24" s="177">
        <v>0.5</v>
      </c>
      <c r="AB24" s="178">
        <f t="shared" si="3"/>
        <v>1000</v>
      </c>
      <c r="AC24" s="202">
        <v>5</v>
      </c>
      <c r="AD24" s="173">
        <v>2</v>
      </c>
      <c r="AE24" s="179">
        <v>250</v>
      </c>
      <c r="AF24" s="180">
        <f t="shared" si="4"/>
        <v>2500</v>
      </c>
      <c r="AG24" s="203" t="s">
        <v>61</v>
      </c>
      <c r="AH24" s="204">
        <v>333</v>
      </c>
      <c r="AI24" s="34"/>
    </row>
    <row r="25" spans="1:35" ht="52.8" x14ac:dyDescent="0.25">
      <c r="A25" s="557"/>
      <c r="B25" s="505" t="s">
        <v>59</v>
      </c>
      <c r="C25" s="164" t="s">
        <v>63</v>
      </c>
      <c r="D25" s="165"/>
      <c r="E25" s="166"/>
      <c r="F25" s="166"/>
      <c r="G25" s="166"/>
      <c r="H25" s="166" t="s">
        <v>18</v>
      </c>
      <c r="I25" s="166"/>
      <c r="J25" s="166"/>
      <c r="K25" s="166" t="s">
        <v>18</v>
      </c>
      <c r="L25" s="166"/>
      <c r="M25" s="167"/>
      <c r="N25" s="168" t="s">
        <v>64</v>
      </c>
      <c r="O25" s="169" t="s">
        <v>168</v>
      </c>
      <c r="P25" s="170" t="s">
        <v>38</v>
      </c>
      <c r="Q25" s="171">
        <f t="shared" si="7"/>
        <v>13562.9</v>
      </c>
      <c r="R25" s="171">
        <f t="shared" si="0"/>
        <v>16275.48</v>
      </c>
      <c r="S25" s="171">
        <f t="shared" si="1"/>
        <v>3129.9</v>
      </c>
      <c r="T25" s="202">
        <v>10</v>
      </c>
      <c r="U25" s="173">
        <v>2</v>
      </c>
      <c r="V25" s="173">
        <v>250</v>
      </c>
      <c r="W25" s="175">
        <f t="shared" si="10"/>
        <v>1600</v>
      </c>
      <c r="X25" s="176">
        <f t="shared" si="9"/>
        <v>6600</v>
      </c>
      <c r="Y25" s="202">
        <v>1000</v>
      </c>
      <c r="Z25" s="173">
        <v>2</v>
      </c>
      <c r="AA25" s="177">
        <v>0.5</v>
      </c>
      <c r="AB25" s="178">
        <f t="shared" si="3"/>
        <v>1000</v>
      </c>
      <c r="AC25" s="202">
        <v>5</v>
      </c>
      <c r="AD25" s="173">
        <v>2</v>
      </c>
      <c r="AE25" s="179">
        <v>250</v>
      </c>
      <c r="AF25" s="180">
        <f t="shared" si="4"/>
        <v>2500</v>
      </c>
      <c r="AG25" s="203" t="s">
        <v>61</v>
      </c>
      <c r="AH25" s="204">
        <v>333</v>
      </c>
      <c r="AI25" s="34"/>
    </row>
    <row r="26" spans="1:35" ht="52.8" x14ac:dyDescent="0.25">
      <c r="A26" s="557"/>
      <c r="B26" s="505" t="s">
        <v>59</v>
      </c>
      <c r="C26" s="164" t="s">
        <v>53</v>
      </c>
      <c r="D26" s="165"/>
      <c r="E26" s="166"/>
      <c r="F26" s="166"/>
      <c r="G26" s="166"/>
      <c r="H26" s="166" t="s">
        <v>18</v>
      </c>
      <c r="I26" s="166"/>
      <c r="J26" s="166"/>
      <c r="K26" s="166" t="s">
        <v>18</v>
      </c>
      <c r="L26" s="166"/>
      <c r="M26" s="167"/>
      <c r="N26" s="168" t="s">
        <v>65</v>
      </c>
      <c r="O26" s="169" t="s">
        <v>168</v>
      </c>
      <c r="P26" s="170" t="s">
        <v>38</v>
      </c>
      <c r="Q26" s="171">
        <f t="shared" si="7"/>
        <v>13562.9</v>
      </c>
      <c r="R26" s="171">
        <f t="shared" si="0"/>
        <v>16275.48</v>
      </c>
      <c r="S26" s="171">
        <f t="shared" si="1"/>
        <v>3129.9</v>
      </c>
      <c r="T26" s="202">
        <v>10</v>
      </c>
      <c r="U26" s="173">
        <v>2</v>
      </c>
      <c r="V26" s="173">
        <v>250</v>
      </c>
      <c r="W26" s="175">
        <f t="shared" si="10"/>
        <v>1600</v>
      </c>
      <c r="X26" s="176">
        <f t="shared" si="9"/>
        <v>6600</v>
      </c>
      <c r="Y26" s="202">
        <v>1000</v>
      </c>
      <c r="Z26" s="173">
        <v>2</v>
      </c>
      <c r="AA26" s="177">
        <v>0.5</v>
      </c>
      <c r="AB26" s="178">
        <f t="shared" si="3"/>
        <v>1000</v>
      </c>
      <c r="AC26" s="202">
        <v>5</v>
      </c>
      <c r="AD26" s="173">
        <v>2</v>
      </c>
      <c r="AE26" s="179">
        <v>250</v>
      </c>
      <c r="AF26" s="180">
        <f t="shared" si="4"/>
        <v>2500</v>
      </c>
      <c r="AG26" s="203" t="s">
        <v>61</v>
      </c>
      <c r="AH26" s="204">
        <v>333</v>
      </c>
      <c r="AI26" s="34"/>
    </row>
    <row r="27" spans="1:35" ht="52.8" x14ac:dyDescent="0.25">
      <c r="A27" s="557"/>
      <c r="B27" s="505" t="s">
        <v>59</v>
      </c>
      <c r="C27" s="164" t="s">
        <v>56</v>
      </c>
      <c r="D27" s="165"/>
      <c r="E27" s="166"/>
      <c r="F27" s="166"/>
      <c r="G27" s="166"/>
      <c r="H27" s="166"/>
      <c r="I27" s="166" t="s">
        <v>18</v>
      </c>
      <c r="J27" s="166"/>
      <c r="K27" s="166"/>
      <c r="L27" s="166" t="s">
        <v>18</v>
      </c>
      <c r="M27" s="167"/>
      <c r="N27" s="168" t="s">
        <v>66</v>
      </c>
      <c r="O27" s="169" t="s">
        <v>168</v>
      </c>
      <c r="P27" s="170" t="s">
        <v>38</v>
      </c>
      <c r="Q27" s="171">
        <f t="shared" si="7"/>
        <v>13562.9</v>
      </c>
      <c r="R27" s="171">
        <f t="shared" si="0"/>
        <v>16275.48</v>
      </c>
      <c r="S27" s="171">
        <f t="shared" si="1"/>
        <v>3129.9</v>
      </c>
      <c r="T27" s="202">
        <v>10</v>
      </c>
      <c r="U27" s="173">
        <v>2</v>
      </c>
      <c r="V27" s="173">
        <v>250</v>
      </c>
      <c r="W27" s="175">
        <f t="shared" si="10"/>
        <v>1600</v>
      </c>
      <c r="X27" s="176">
        <f t="shared" si="9"/>
        <v>6600</v>
      </c>
      <c r="Y27" s="202">
        <v>1000</v>
      </c>
      <c r="Z27" s="173">
        <v>2</v>
      </c>
      <c r="AA27" s="177">
        <v>0.5</v>
      </c>
      <c r="AB27" s="178">
        <f t="shared" si="3"/>
        <v>1000</v>
      </c>
      <c r="AC27" s="202">
        <v>5</v>
      </c>
      <c r="AD27" s="173">
        <v>2</v>
      </c>
      <c r="AE27" s="179">
        <v>250</v>
      </c>
      <c r="AF27" s="180">
        <f t="shared" si="4"/>
        <v>2500</v>
      </c>
      <c r="AG27" s="203" t="s">
        <v>61</v>
      </c>
      <c r="AH27" s="204">
        <v>333</v>
      </c>
      <c r="AI27" s="34"/>
    </row>
    <row r="28" spans="1:35" ht="79.2" x14ac:dyDescent="0.25">
      <c r="A28" s="558"/>
      <c r="B28" s="506" t="s">
        <v>59</v>
      </c>
      <c r="C28" s="182" t="s">
        <v>103</v>
      </c>
      <c r="D28" s="183"/>
      <c r="E28" s="184"/>
      <c r="F28" s="184"/>
      <c r="G28" s="184"/>
      <c r="H28" s="184"/>
      <c r="I28" s="184" t="s">
        <v>18</v>
      </c>
      <c r="J28" s="184"/>
      <c r="K28" s="184"/>
      <c r="L28" s="184" t="s">
        <v>18</v>
      </c>
      <c r="M28" s="185"/>
      <c r="N28" s="186" t="s">
        <v>67</v>
      </c>
      <c r="O28" s="187" t="s">
        <v>167</v>
      </c>
      <c r="P28" s="188" t="s">
        <v>38</v>
      </c>
      <c r="Q28" s="189">
        <f t="shared" si="7"/>
        <v>13562.9</v>
      </c>
      <c r="R28" s="189">
        <f t="shared" si="0"/>
        <v>16275.48</v>
      </c>
      <c r="S28" s="189">
        <f t="shared" si="1"/>
        <v>3129.9</v>
      </c>
      <c r="T28" s="195">
        <v>10</v>
      </c>
      <c r="U28" s="191">
        <v>2</v>
      </c>
      <c r="V28" s="191">
        <v>250</v>
      </c>
      <c r="W28" s="193">
        <f t="shared" si="10"/>
        <v>1600</v>
      </c>
      <c r="X28" s="194">
        <f t="shared" si="9"/>
        <v>6600</v>
      </c>
      <c r="Y28" s="195">
        <v>1000</v>
      </c>
      <c r="Z28" s="191">
        <v>2</v>
      </c>
      <c r="AA28" s="196">
        <v>0.5</v>
      </c>
      <c r="AB28" s="197">
        <f t="shared" si="3"/>
        <v>1000</v>
      </c>
      <c r="AC28" s="195">
        <v>5</v>
      </c>
      <c r="AD28" s="191">
        <v>2</v>
      </c>
      <c r="AE28" s="198">
        <v>250</v>
      </c>
      <c r="AF28" s="199">
        <f t="shared" si="4"/>
        <v>2500</v>
      </c>
      <c r="AG28" s="205" t="s">
        <v>61</v>
      </c>
      <c r="AH28" s="206">
        <v>333</v>
      </c>
      <c r="AI28" s="34"/>
    </row>
    <row r="29" spans="1:35" ht="52.8" x14ac:dyDescent="0.25">
      <c r="A29" s="207">
        <v>4.2</v>
      </c>
      <c r="B29" s="507" t="s">
        <v>123</v>
      </c>
      <c r="C29" s="208" t="s">
        <v>56</v>
      </c>
      <c r="D29" s="209"/>
      <c r="E29" s="210"/>
      <c r="F29" s="210"/>
      <c r="G29" s="210"/>
      <c r="H29" s="210" t="s">
        <v>18</v>
      </c>
      <c r="I29" s="210"/>
      <c r="J29" s="210"/>
      <c r="K29" s="210" t="s">
        <v>18</v>
      </c>
      <c r="L29" s="210"/>
      <c r="M29" s="211"/>
      <c r="N29" s="212" t="s">
        <v>137</v>
      </c>
      <c r="O29" s="213" t="s">
        <v>168</v>
      </c>
      <c r="P29" s="214" t="s">
        <v>38</v>
      </c>
      <c r="Q29" s="215">
        <f t="shared" si="7"/>
        <v>19578</v>
      </c>
      <c r="R29" s="215">
        <f t="shared" si="0"/>
        <v>23493.599999999999</v>
      </c>
      <c r="S29" s="215">
        <f t="shared" si="1"/>
        <v>4518</v>
      </c>
      <c r="T29" s="216">
        <v>16</v>
      </c>
      <c r="U29" s="217">
        <v>2</v>
      </c>
      <c r="V29" s="217">
        <v>250</v>
      </c>
      <c r="W29" s="218">
        <f t="shared" si="10"/>
        <v>2560</v>
      </c>
      <c r="X29" s="219">
        <f t="shared" si="9"/>
        <v>10560</v>
      </c>
      <c r="Y29" s="216">
        <v>1000</v>
      </c>
      <c r="Z29" s="217">
        <v>2</v>
      </c>
      <c r="AA29" s="220">
        <v>0.5</v>
      </c>
      <c r="AB29" s="221">
        <f t="shared" si="3"/>
        <v>1000</v>
      </c>
      <c r="AC29" s="216">
        <v>5</v>
      </c>
      <c r="AD29" s="217">
        <v>2</v>
      </c>
      <c r="AE29" s="222">
        <v>250</v>
      </c>
      <c r="AF29" s="223">
        <f t="shared" si="4"/>
        <v>2500</v>
      </c>
      <c r="AG29" s="224" t="s">
        <v>61</v>
      </c>
      <c r="AH29" s="225">
        <v>1000</v>
      </c>
      <c r="AI29" s="34"/>
    </row>
    <row r="30" spans="1:35" ht="79.2" x14ac:dyDescent="0.25">
      <c r="A30" s="226">
        <v>4.3</v>
      </c>
      <c r="B30" s="508" t="s">
        <v>124</v>
      </c>
      <c r="C30" s="227" t="s">
        <v>125</v>
      </c>
      <c r="D30" s="228"/>
      <c r="E30" s="229"/>
      <c r="F30" s="229"/>
      <c r="G30" s="229"/>
      <c r="H30" s="229"/>
      <c r="I30" s="229" t="s">
        <v>18</v>
      </c>
      <c r="J30" s="229"/>
      <c r="K30" s="229"/>
      <c r="L30" s="229" t="s">
        <v>18</v>
      </c>
      <c r="M30" s="230"/>
      <c r="N30" s="231" t="s">
        <v>126</v>
      </c>
      <c r="O30" s="232" t="s">
        <v>169</v>
      </c>
      <c r="P30" s="233" t="s">
        <v>38</v>
      </c>
      <c r="Q30" s="234">
        <f t="shared" si="7"/>
        <v>14430</v>
      </c>
      <c r="R30" s="234">
        <f t="shared" si="0"/>
        <v>17316</v>
      </c>
      <c r="S30" s="234">
        <f t="shared" si="1"/>
        <v>3330</v>
      </c>
      <c r="T30" s="235">
        <v>10</v>
      </c>
      <c r="U30" s="236">
        <v>2</v>
      </c>
      <c r="V30" s="236">
        <v>250</v>
      </c>
      <c r="W30" s="237">
        <f t="shared" si="10"/>
        <v>1600</v>
      </c>
      <c r="X30" s="238">
        <f t="shared" si="9"/>
        <v>6600</v>
      </c>
      <c r="Y30" s="235">
        <v>1000</v>
      </c>
      <c r="Z30" s="236">
        <v>2</v>
      </c>
      <c r="AA30" s="239">
        <v>0.5</v>
      </c>
      <c r="AB30" s="240">
        <f t="shared" si="3"/>
        <v>1000</v>
      </c>
      <c r="AC30" s="235">
        <v>5</v>
      </c>
      <c r="AD30" s="236">
        <v>2</v>
      </c>
      <c r="AE30" s="241">
        <v>250</v>
      </c>
      <c r="AF30" s="242">
        <f t="shared" si="4"/>
        <v>2500</v>
      </c>
      <c r="AG30" s="243" t="s">
        <v>61</v>
      </c>
      <c r="AH30" s="244">
        <v>1000</v>
      </c>
      <c r="AI30" s="34"/>
    </row>
    <row r="31" spans="1:35" ht="118.8" x14ac:dyDescent="0.25">
      <c r="A31" s="534">
        <v>5.0999999999999996</v>
      </c>
      <c r="B31" s="509" t="s">
        <v>68</v>
      </c>
      <c r="C31" s="245" t="s">
        <v>69</v>
      </c>
      <c r="D31" s="246"/>
      <c r="E31" s="247" t="s">
        <v>18</v>
      </c>
      <c r="F31" s="247" t="s">
        <v>18</v>
      </c>
      <c r="G31" s="247"/>
      <c r="H31" s="247"/>
      <c r="I31" s="247"/>
      <c r="J31" s="247"/>
      <c r="K31" s="247"/>
      <c r="L31" s="247"/>
      <c r="M31" s="248"/>
      <c r="N31" s="249" t="s">
        <v>70</v>
      </c>
      <c r="O31" s="250" t="s">
        <v>168</v>
      </c>
      <c r="P31" s="251" t="s">
        <v>38</v>
      </c>
      <c r="Q31" s="252">
        <f t="shared" si="7"/>
        <v>48360</v>
      </c>
      <c r="R31" s="252">
        <f t="shared" si="0"/>
        <v>58032</v>
      </c>
      <c r="S31" s="252">
        <f t="shared" si="1"/>
        <v>11160</v>
      </c>
      <c r="T31" s="253">
        <v>30</v>
      </c>
      <c r="U31" s="254">
        <v>2</v>
      </c>
      <c r="V31" s="254">
        <v>250</v>
      </c>
      <c r="W31" s="255">
        <f t="shared" si="10"/>
        <v>4800</v>
      </c>
      <c r="X31" s="256">
        <f t="shared" si="9"/>
        <v>19800</v>
      </c>
      <c r="Y31" s="253">
        <v>9000</v>
      </c>
      <c r="Z31" s="254">
        <v>2</v>
      </c>
      <c r="AA31" s="257">
        <v>0.5</v>
      </c>
      <c r="AB31" s="258">
        <f t="shared" si="3"/>
        <v>9000</v>
      </c>
      <c r="AC31" s="253">
        <v>15</v>
      </c>
      <c r="AD31" s="254">
        <v>2</v>
      </c>
      <c r="AE31" s="259">
        <v>250</v>
      </c>
      <c r="AF31" s="260">
        <f t="shared" si="4"/>
        <v>7500</v>
      </c>
      <c r="AG31" s="261" t="s">
        <v>71</v>
      </c>
      <c r="AH31" s="262">
        <f>450*2</f>
        <v>900</v>
      </c>
      <c r="AI31" s="34"/>
    </row>
    <row r="32" spans="1:35" ht="52.8" x14ac:dyDescent="0.25">
      <c r="A32" s="535"/>
      <c r="B32" s="510" t="s">
        <v>68</v>
      </c>
      <c r="C32" s="263" t="s">
        <v>72</v>
      </c>
      <c r="D32" s="264"/>
      <c r="E32" s="265"/>
      <c r="F32" s="265"/>
      <c r="G32" s="265" t="s">
        <v>18</v>
      </c>
      <c r="H32" s="265" t="s">
        <v>18</v>
      </c>
      <c r="I32" s="265"/>
      <c r="J32" s="265"/>
      <c r="K32" s="265"/>
      <c r="L32" s="265"/>
      <c r="M32" s="266"/>
      <c r="N32" s="267" t="s">
        <v>73</v>
      </c>
      <c r="O32" s="268" t="s">
        <v>168</v>
      </c>
      <c r="P32" s="269" t="s">
        <v>38</v>
      </c>
      <c r="Q32" s="270">
        <f t="shared" si="7"/>
        <v>6162</v>
      </c>
      <c r="R32" s="270">
        <f t="shared" si="0"/>
        <v>7394.4</v>
      </c>
      <c r="S32" s="270">
        <f t="shared" si="1"/>
        <v>1422</v>
      </c>
      <c r="T32" s="271">
        <v>4</v>
      </c>
      <c r="U32" s="272">
        <v>2</v>
      </c>
      <c r="V32" s="272">
        <v>250</v>
      </c>
      <c r="W32" s="273">
        <f t="shared" si="10"/>
        <v>640</v>
      </c>
      <c r="X32" s="274">
        <f t="shared" si="9"/>
        <v>2640</v>
      </c>
      <c r="Y32" s="271">
        <v>1000</v>
      </c>
      <c r="Z32" s="272">
        <v>2</v>
      </c>
      <c r="AA32" s="275">
        <v>0.5</v>
      </c>
      <c r="AB32" s="276">
        <f t="shared" si="3"/>
        <v>1000</v>
      </c>
      <c r="AC32" s="271">
        <v>2</v>
      </c>
      <c r="AD32" s="272">
        <v>2</v>
      </c>
      <c r="AE32" s="277">
        <v>250</v>
      </c>
      <c r="AF32" s="278">
        <f t="shared" si="4"/>
        <v>1000</v>
      </c>
      <c r="AG32" s="279" t="s">
        <v>71</v>
      </c>
      <c r="AH32" s="280">
        <f>50*2</f>
        <v>100</v>
      </c>
      <c r="AI32" s="34"/>
    </row>
    <row r="33" spans="1:35" ht="52.8" x14ac:dyDescent="0.25">
      <c r="A33" s="535"/>
      <c r="B33" s="510" t="s">
        <v>68</v>
      </c>
      <c r="C33" s="263" t="s">
        <v>74</v>
      </c>
      <c r="D33" s="264"/>
      <c r="E33" s="265" t="s">
        <v>18</v>
      </c>
      <c r="F33" s="265" t="s">
        <v>18</v>
      </c>
      <c r="G33" s="265"/>
      <c r="H33" s="265"/>
      <c r="I33" s="265"/>
      <c r="J33" s="265"/>
      <c r="K33" s="265"/>
      <c r="L33" s="265"/>
      <c r="M33" s="266"/>
      <c r="N33" s="267" t="s">
        <v>75</v>
      </c>
      <c r="O33" s="268" t="s">
        <v>168</v>
      </c>
      <c r="P33" s="269" t="s">
        <v>38</v>
      </c>
      <c r="Q33" s="270">
        <f t="shared" si="7"/>
        <v>9100</v>
      </c>
      <c r="R33" s="270">
        <f t="shared" si="0"/>
        <v>10920</v>
      </c>
      <c r="S33" s="270">
        <f t="shared" si="1"/>
        <v>2100</v>
      </c>
      <c r="T33" s="271">
        <v>5</v>
      </c>
      <c r="U33" s="272">
        <v>2</v>
      </c>
      <c r="V33" s="272">
        <v>250</v>
      </c>
      <c r="W33" s="273">
        <f t="shared" si="10"/>
        <v>800</v>
      </c>
      <c r="X33" s="274">
        <f t="shared" si="9"/>
        <v>3300</v>
      </c>
      <c r="Y33" s="271">
        <v>2000</v>
      </c>
      <c r="Z33" s="272">
        <v>2</v>
      </c>
      <c r="AA33" s="275">
        <v>0.5</v>
      </c>
      <c r="AB33" s="276">
        <f t="shared" si="3"/>
        <v>2000</v>
      </c>
      <c r="AC33" s="271">
        <v>3</v>
      </c>
      <c r="AD33" s="272">
        <v>2</v>
      </c>
      <c r="AE33" s="277">
        <v>250</v>
      </c>
      <c r="AF33" s="278">
        <f t="shared" si="4"/>
        <v>1500</v>
      </c>
      <c r="AG33" s="279" t="s">
        <v>71</v>
      </c>
      <c r="AH33" s="280">
        <f>100*2</f>
        <v>200</v>
      </c>
      <c r="AI33" s="34"/>
    </row>
    <row r="34" spans="1:35" ht="66" x14ac:dyDescent="0.25">
      <c r="A34" s="535"/>
      <c r="B34" s="510" t="s">
        <v>68</v>
      </c>
      <c r="C34" s="263" t="s">
        <v>76</v>
      </c>
      <c r="D34" s="264"/>
      <c r="E34" s="265"/>
      <c r="F34" s="265"/>
      <c r="G34" s="265" t="s">
        <v>18</v>
      </c>
      <c r="H34" s="265" t="s">
        <v>18</v>
      </c>
      <c r="I34" s="265"/>
      <c r="J34" s="265"/>
      <c r="K34" s="265"/>
      <c r="L34" s="265"/>
      <c r="M34" s="266"/>
      <c r="N34" s="267" t="s">
        <v>77</v>
      </c>
      <c r="O34" s="268" t="s">
        <v>168</v>
      </c>
      <c r="P34" s="269" t="s">
        <v>38</v>
      </c>
      <c r="Q34" s="270">
        <f t="shared" si="7"/>
        <v>13884</v>
      </c>
      <c r="R34" s="270">
        <f t="shared" si="0"/>
        <v>16660.8</v>
      </c>
      <c r="S34" s="270">
        <f t="shared" si="1"/>
        <v>3204</v>
      </c>
      <c r="T34" s="271">
        <v>8</v>
      </c>
      <c r="U34" s="272">
        <v>2</v>
      </c>
      <c r="V34" s="272">
        <v>250</v>
      </c>
      <c r="W34" s="273">
        <f t="shared" si="10"/>
        <v>1280</v>
      </c>
      <c r="X34" s="274">
        <f t="shared" si="9"/>
        <v>5280</v>
      </c>
      <c r="Y34" s="271">
        <v>3000</v>
      </c>
      <c r="Z34" s="272">
        <v>2</v>
      </c>
      <c r="AA34" s="275">
        <v>0.5</v>
      </c>
      <c r="AB34" s="276">
        <f t="shared" si="3"/>
        <v>3000</v>
      </c>
      <c r="AC34" s="271">
        <v>4</v>
      </c>
      <c r="AD34" s="272">
        <v>2</v>
      </c>
      <c r="AE34" s="277">
        <v>250</v>
      </c>
      <c r="AF34" s="278">
        <f t="shared" si="4"/>
        <v>2000</v>
      </c>
      <c r="AG34" s="279" t="s">
        <v>71</v>
      </c>
      <c r="AH34" s="280">
        <f>200*2</f>
        <v>400</v>
      </c>
      <c r="AI34" s="34"/>
    </row>
    <row r="35" spans="1:35" ht="52.8" x14ac:dyDescent="0.25">
      <c r="A35" s="535"/>
      <c r="B35" s="510" t="s">
        <v>68</v>
      </c>
      <c r="C35" s="263" t="s">
        <v>78</v>
      </c>
      <c r="D35" s="264"/>
      <c r="E35" s="265" t="s">
        <v>18</v>
      </c>
      <c r="F35" s="265" t="s">
        <v>18</v>
      </c>
      <c r="G35" s="265"/>
      <c r="H35" s="265"/>
      <c r="I35" s="265"/>
      <c r="J35" s="265"/>
      <c r="K35" s="265"/>
      <c r="L35" s="265"/>
      <c r="M35" s="266"/>
      <c r="N35" s="267" t="s">
        <v>79</v>
      </c>
      <c r="O35" s="268" t="s">
        <v>168</v>
      </c>
      <c r="P35" s="269" t="s">
        <v>38</v>
      </c>
      <c r="Q35" s="270">
        <f t="shared" si="7"/>
        <v>6162</v>
      </c>
      <c r="R35" s="270">
        <f t="shared" si="0"/>
        <v>7394.4</v>
      </c>
      <c r="S35" s="270">
        <f t="shared" si="1"/>
        <v>1422</v>
      </c>
      <c r="T35" s="271">
        <v>4</v>
      </c>
      <c r="U35" s="272">
        <v>2</v>
      </c>
      <c r="V35" s="272">
        <v>250</v>
      </c>
      <c r="W35" s="273">
        <f t="shared" si="10"/>
        <v>640</v>
      </c>
      <c r="X35" s="274">
        <f t="shared" si="9"/>
        <v>2640</v>
      </c>
      <c r="Y35" s="271">
        <v>1000</v>
      </c>
      <c r="Z35" s="272">
        <v>2</v>
      </c>
      <c r="AA35" s="275">
        <v>0.5</v>
      </c>
      <c r="AB35" s="276">
        <f t="shared" si="3"/>
        <v>1000</v>
      </c>
      <c r="AC35" s="271">
        <v>2</v>
      </c>
      <c r="AD35" s="272">
        <v>2</v>
      </c>
      <c r="AE35" s="277">
        <v>250</v>
      </c>
      <c r="AF35" s="278">
        <f t="shared" si="4"/>
        <v>1000</v>
      </c>
      <c r="AG35" s="279" t="s">
        <v>71</v>
      </c>
      <c r="AH35" s="280">
        <f>50*2</f>
        <v>100</v>
      </c>
      <c r="AI35" s="34"/>
    </row>
    <row r="36" spans="1:35" ht="79.2" x14ac:dyDescent="0.25">
      <c r="A36" s="535"/>
      <c r="B36" s="510" t="s">
        <v>68</v>
      </c>
      <c r="C36" s="263" t="s">
        <v>80</v>
      </c>
      <c r="D36" s="264"/>
      <c r="E36" s="265"/>
      <c r="F36" s="265"/>
      <c r="G36" s="265" t="s">
        <v>18</v>
      </c>
      <c r="H36" s="265" t="s">
        <v>18</v>
      </c>
      <c r="I36" s="265"/>
      <c r="J36" s="265"/>
      <c r="K36" s="265"/>
      <c r="L36" s="265"/>
      <c r="M36" s="266"/>
      <c r="N36" s="267" t="s">
        <v>81</v>
      </c>
      <c r="O36" s="268" t="s">
        <v>168</v>
      </c>
      <c r="P36" s="269" t="s">
        <v>38</v>
      </c>
      <c r="Q36" s="270">
        <f t="shared" si="7"/>
        <v>18980</v>
      </c>
      <c r="R36" s="270">
        <f t="shared" si="0"/>
        <v>22776</v>
      </c>
      <c r="S36" s="270">
        <f t="shared" si="1"/>
        <v>4380</v>
      </c>
      <c r="T36" s="271">
        <v>10</v>
      </c>
      <c r="U36" s="272">
        <v>2</v>
      </c>
      <c r="V36" s="272">
        <v>250</v>
      </c>
      <c r="W36" s="273">
        <f t="shared" si="10"/>
        <v>1600</v>
      </c>
      <c r="X36" s="274">
        <f t="shared" si="9"/>
        <v>6600</v>
      </c>
      <c r="Y36" s="271">
        <v>5000</v>
      </c>
      <c r="Z36" s="272">
        <v>2</v>
      </c>
      <c r="AA36" s="275">
        <v>0.5</v>
      </c>
      <c r="AB36" s="276">
        <f t="shared" si="3"/>
        <v>5000</v>
      </c>
      <c r="AC36" s="271">
        <v>5</v>
      </c>
      <c r="AD36" s="272">
        <v>2</v>
      </c>
      <c r="AE36" s="277">
        <v>250</v>
      </c>
      <c r="AF36" s="278">
        <f t="shared" si="4"/>
        <v>2500</v>
      </c>
      <c r="AG36" s="279" t="s">
        <v>71</v>
      </c>
      <c r="AH36" s="280">
        <f>250*2</f>
        <v>500</v>
      </c>
      <c r="AI36" s="34"/>
    </row>
    <row r="37" spans="1:35" ht="79.2" x14ac:dyDescent="0.25">
      <c r="A37" s="535"/>
      <c r="B37" s="510" t="s">
        <v>68</v>
      </c>
      <c r="C37" s="263" t="s">
        <v>82</v>
      </c>
      <c r="D37" s="264"/>
      <c r="E37" s="265"/>
      <c r="F37" s="265"/>
      <c r="G37" s="265" t="s">
        <v>18</v>
      </c>
      <c r="H37" s="265" t="s">
        <v>18</v>
      </c>
      <c r="I37" s="265"/>
      <c r="J37" s="265"/>
      <c r="K37" s="265"/>
      <c r="L37" s="265"/>
      <c r="M37" s="266"/>
      <c r="N37" s="267" t="s">
        <v>83</v>
      </c>
      <c r="O37" s="268" t="s">
        <v>168</v>
      </c>
      <c r="P37" s="269" t="s">
        <v>38</v>
      </c>
      <c r="Q37" s="270">
        <f t="shared" si="7"/>
        <v>33800</v>
      </c>
      <c r="R37" s="270">
        <f t="shared" si="0"/>
        <v>40560</v>
      </c>
      <c r="S37" s="270">
        <f t="shared" si="1"/>
        <v>7800</v>
      </c>
      <c r="T37" s="271">
        <v>20</v>
      </c>
      <c r="U37" s="272">
        <v>2</v>
      </c>
      <c r="V37" s="272">
        <v>250</v>
      </c>
      <c r="W37" s="273">
        <f t="shared" si="10"/>
        <v>3200</v>
      </c>
      <c r="X37" s="274">
        <f t="shared" si="9"/>
        <v>13200</v>
      </c>
      <c r="Y37" s="271">
        <v>8000</v>
      </c>
      <c r="Z37" s="272">
        <v>2</v>
      </c>
      <c r="AA37" s="275">
        <v>0.5</v>
      </c>
      <c r="AB37" s="276">
        <f t="shared" si="3"/>
        <v>8000</v>
      </c>
      <c r="AC37" s="271">
        <v>8</v>
      </c>
      <c r="AD37" s="272">
        <v>2</v>
      </c>
      <c r="AE37" s="277">
        <v>250</v>
      </c>
      <c r="AF37" s="278">
        <f t="shared" si="4"/>
        <v>4000</v>
      </c>
      <c r="AG37" s="279" t="s">
        <v>71</v>
      </c>
      <c r="AH37" s="280">
        <f>400*2</f>
        <v>800</v>
      </c>
      <c r="AI37" s="34"/>
    </row>
    <row r="38" spans="1:35" ht="132" x14ac:dyDescent="0.25">
      <c r="A38" s="536"/>
      <c r="B38" s="511" t="s">
        <v>68</v>
      </c>
      <c r="C38" s="281" t="s">
        <v>84</v>
      </c>
      <c r="D38" s="282"/>
      <c r="E38" s="283" t="s">
        <v>18</v>
      </c>
      <c r="F38" s="283" t="s">
        <v>18</v>
      </c>
      <c r="G38" s="283"/>
      <c r="H38" s="283"/>
      <c r="I38" s="283"/>
      <c r="J38" s="283"/>
      <c r="K38" s="283"/>
      <c r="L38" s="283"/>
      <c r="M38" s="284"/>
      <c r="N38" s="285" t="s">
        <v>85</v>
      </c>
      <c r="O38" s="286" t="s">
        <v>168</v>
      </c>
      <c r="P38" s="287" t="s">
        <v>38</v>
      </c>
      <c r="Q38" s="288">
        <f t="shared" si="7"/>
        <v>28314</v>
      </c>
      <c r="R38" s="288">
        <f t="shared" si="0"/>
        <v>33976.799999999996</v>
      </c>
      <c r="S38" s="288">
        <f t="shared" si="1"/>
        <v>6534</v>
      </c>
      <c r="T38" s="289">
        <v>18</v>
      </c>
      <c r="U38" s="290">
        <v>2</v>
      </c>
      <c r="V38" s="290">
        <v>250</v>
      </c>
      <c r="W38" s="291">
        <f t="shared" si="10"/>
        <v>2880</v>
      </c>
      <c r="X38" s="292">
        <f t="shared" si="9"/>
        <v>11880</v>
      </c>
      <c r="Y38" s="289">
        <v>6000</v>
      </c>
      <c r="Z38" s="290">
        <v>2</v>
      </c>
      <c r="AA38" s="293">
        <v>0.5</v>
      </c>
      <c r="AB38" s="294">
        <f t="shared" si="3"/>
        <v>6000</v>
      </c>
      <c r="AC38" s="289">
        <v>6</v>
      </c>
      <c r="AD38" s="290">
        <v>2</v>
      </c>
      <c r="AE38" s="295">
        <v>250</v>
      </c>
      <c r="AF38" s="296">
        <f t="shared" si="4"/>
        <v>3000</v>
      </c>
      <c r="AG38" s="297" t="s">
        <v>71</v>
      </c>
      <c r="AH38" s="298">
        <f>450*2</f>
        <v>900</v>
      </c>
      <c r="AI38" s="34"/>
    </row>
    <row r="39" spans="1:35" ht="262.5" customHeight="1" x14ac:dyDescent="0.25">
      <c r="A39" s="534">
        <v>5.2</v>
      </c>
      <c r="B39" s="509" t="s">
        <v>86</v>
      </c>
      <c r="C39" s="245" t="s">
        <v>17</v>
      </c>
      <c r="D39" s="246"/>
      <c r="E39" s="247"/>
      <c r="F39" s="247"/>
      <c r="G39" s="247"/>
      <c r="H39" s="247" t="s">
        <v>18</v>
      </c>
      <c r="I39" s="247"/>
      <c r="J39" s="247"/>
      <c r="K39" s="247" t="s">
        <v>18</v>
      </c>
      <c r="L39" s="247"/>
      <c r="M39" s="248"/>
      <c r="N39" s="249" t="s">
        <v>138</v>
      </c>
      <c r="O39" s="250" t="s">
        <v>168</v>
      </c>
      <c r="P39" s="251" t="s">
        <v>38</v>
      </c>
      <c r="Q39" s="252">
        <f t="shared" si="7"/>
        <v>69160</v>
      </c>
      <c r="R39" s="252">
        <f t="shared" si="0"/>
        <v>82992</v>
      </c>
      <c r="S39" s="252">
        <f t="shared" si="1"/>
        <v>15960</v>
      </c>
      <c r="T39" s="253">
        <v>40</v>
      </c>
      <c r="U39" s="254">
        <v>2</v>
      </c>
      <c r="V39" s="254">
        <v>250</v>
      </c>
      <c r="W39" s="255">
        <f t="shared" si="10"/>
        <v>6400</v>
      </c>
      <c r="X39" s="256">
        <f t="shared" si="9"/>
        <v>26400</v>
      </c>
      <c r="Y39" s="253">
        <v>15000</v>
      </c>
      <c r="Z39" s="254">
        <v>2</v>
      </c>
      <c r="AA39" s="257">
        <v>0.5</v>
      </c>
      <c r="AB39" s="258">
        <f t="shared" si="3"/>
        <v>15000</v>
      </c>
      <c r="AC39" s="253">
        <v>20</v>
      </c>
      <c r="AD39" s="254">
        <v>2</v>
      </c>
      <c r="AE39" s="259">
        <v>250</v>
      </c>
      <c r="AF39" s="260">
        <f t="shared" si="4"/>
        <v>10000</v>
      </c>
      <c r="AG39" s="261" t="s">
        <v>71</v>
      </c>
      <c r="AH39" s="262">
        <f>900*2</f>
        <v>1800</v>
      </c>
      <c r="AI39" s="34"/>
    </row>
    <row r="40" spans="1:35" ht="102" customHeight="1" x14ac:dyDescent="0.25">
      <c r="A40" s="535"/>
      <c r="B40" s="510" t="s">
        <v>86</v>
      </c>
      <c r="C40" s="263" t="s">
        <v>17</v>
      </c>
      <c r="D40" s="264"/>
      <c r="E40" s="265"/>
      <c r="F40" s="265"/>
      <c r="G40" s="265"/>
      <c r="H40" s="265"/>
      <c r="I40" s="265" t="s">
        <v>18</v>
      </c>
      <c r="J40" s="265"/>
      <c r="K40" s="265"/>
      <c r="L40" s="265" t="s">
        <v>18</v>
      </c>
      <c r="M40" s="266"/>
      <c r="N40" s="267" t="s">
        <v>139</v>
      </c>
      <c r="O40" s="268" t="s">
        <v>168</v>
      </c>
      <c r="P40" s="269" t="s">
        <v>38</v>
      </c>
      <c r="Q40" s="270">
        <f t="shared" si="7"/>
        <v>27820</v>
      </c>
      <c r="R40" s="270">
        <f t="shared" si="0"/>
        <v>33384</v>
      </c>
      <c r="S40" s="270">
        <f t="shared" si="1"/>
        <v>6420</v>
      </c>
      <c r="T40" s="271">
        <v>20</v>
      </c>
      <c r="U40" s="272">
        <v>2</v>
      </c>
      <c r="V40" s="272">
        <v>250</v>
      </c>
      <c r="W40" s="273">
        <f t="shared" si="10"/>
        <v>3200</v>
      </c>
      <c r="X40" s="274">
        <f t="shared" si="9"/>
        <v>13200</v>
      </c>
      <c r="Y40" s="271">
        <v>3000</v>
      </c>
      <c r="Z40" s="272">
        <v>2</v>
      </c>
      <c r="AA40" s="275">
        <v>0.5</v>
      </c>
      <c r="AB40" s="276">
        <f t="shared" si="3"/>
        <v>3000</v>
      </c>
      <c r="AC40" s="271">
        <v>9</v>
      </c>
      <c r="AD40" s="272">
        <v>2</v>
      </c>
      <c r="AE40" s="277">
        <v>250</v>
      </c>
      <c r="AF40" s="278">
        <f t="shared" si="4"/>
        <v>4500</v>
      </c>
      <c r="AG40" s="279" t="s">
        <v>71</v>
      </c>
      <c r="AH40" s="280">
        <f>350*2</f>
        <v>700</v>
      </c>
      <c r="AI40" s="34"/>
    </row>
    <row r="41" spans="1:35" ht="267.75" customHeight="1" x14ac:dyDescent="0.25">
      <c r="A41" s="536"/>
      <c r="B41" s="511" t="s">
        <v>86</v>
      </c>
      <c r="C41" s="281" t="s">
        <v>17</v>
      </c>
      <c r="D41" s="282"/>
      <c r="E41" s="283"/>
      <c r="F41" s="283"/>
      <c r="G41" s="283"/>
      <c r="H41" s="283"/>
      <c r="I41" s="283"/>
      <c r="J41" s="283" t="s">
        <v>18</v>
      </c>
      <c r="K41" s="283"/>
      <c r="L41" s="283"/>
      <c r="M41" s="284" t="s">
        <v>18</v>
      </c>
      <c r="N41" s="285" t="s">
        <v>140</v>
      </c>
      <c r="O41" s="286" t="s">
        <v>168</v>
      </c>
      <c r="P41" s="287" t="s">
        <v>38</v>
      </c>
      <c r="Q41" s="288">
        <f t="shared" si="7"/>
        <v>55510</v>
      </c>
      <c r="R41" s="288">
        <f t="shared" si="0"/>
        <v>66612</v>
      </c>
      <c r="S41" s="288">
        <f t="shared" si="1"/>
        <v>12810</v>
      </c>
      <c r="T41" s="289">
        <v>30</v>
      </c>
      <c r="U41" s="290">
        <v>2</v>
      </c>
      <c r="V41" s="290">
        <v>250</v>
      </c>
      <c r="W41" s="291">
        <f t="shared" si="10"/>
        <v>4800</v>
      </c>
      <c r="X41" s="292">
        <f t="shared" si="9"/>
        <v>19800</v>
      </c>
      <c r="Y41" s="289">
        <v>14000</v>
      </c>
      <c r="Z41" s="290">
        <v>2</v>
      </c>
      <c r="AA41" s="293">
        <v>0.5</v>
      </c>
      <c r="AB41" s="294">
        <f t="shared" si="3"/>
        <v>14000</v>
      </c>
      <c r="AC41" s="289">
        <v>15</v>
      </c>
      <c r="AD41" s="290">
        <v>2</v>
      </c>
      <c r="AE41" s="295">
        <v>250</v>
      </c>
      <c r="AF41" s="296">
        <f t="shared" si="4"/>
        <v>7500</v>
      </c>
      <c r="AG41" s="297" t="s">
        <v>71</v>
      </c>
      <c r="AH41" s="298">
        <f>700*2</f>
        <v>1400</v>
      </c>
      <c r="AI41" s="34"/>
    </row>
    <row r="42" spans="1:35" ht="66" x14ac:dyDescent="0.25">
      <c r="A42" s="299">
        <v>5.3</v>
      </c>
      <c r="B42" s="512" t="s">
        <v>87</v>
      </c>
      <c r="C42" s="300" t="s">
        <v>17</v>
      </c>
      <c r="D42" s="301"/>
      <c r="E42" s="302" t="s">
        <v>18</v>
      </c>
      <c r="F42" s="302" t="s">
        <v>18</v>
      </c>
      <c r="G42" s="302" t="s">
        <v>18</v>
      </c>
      <c r="H42" s="302" t="s">
        <v>18</v>
      </c>
      <c r="I42" s="302" t="s">
        <v>18</v>
      </c>
      <c r="J42" s="302"/>
      <c r="K42" s="302"/>
      <c r="L42" s="302"/>
      <c r="M42" s="303"/>
      <c r="N42" s="304" t="s">
        <v>88</v>
      </c>
      <c r="O42" s="305" t="s">
        <v>168</v>
      </c>
      <c r="P42" s="306" t="s">
        <v>38</v>
      </c>
      <c r="Q42" s="307">
        <f t="shared" si="7"/>
        <v>65650</v>
      </c>
      <c r="R42" s="307">
        <f t="shared" si="0"/>
        <v>78780</v>
      </c>
      <c r="S42" s="307">
        <f>SUM(X42,AB42,AF42,AH42)*30%</f>
        <v>15150</v>
      </c>
      <c r="T42" s="308">
        <v>20</v>
      </c>
      <c r="U42" s="309">
        <v>5</v>
      </c>
      <c r="V42" s="309">
        <v>250</v>
      </c>
      <c r="W42" s="310">
        <f>T42*U42*80</f>
        <v>8000</v>
      </c>
      <c r="X42" s="311">
        <f>V42*U42*T42+(W42)</f>
        <v>33000</v>
      </c>
      <c r="Y42" s="308">
        <v>2000</v>
      </c>
      <c r="Z42" s="309">
        <v>5</v>
      </c>
      <c r="AA42" s="312">
        <v>0.5</v>
      </c>
      <c r="AB42" s="313">
        <f>AA42*Z42*Y42</f>
        <v>5000</v>
      </c>
      <c r="AC42" s="308">
        <v>10</v>
      </c>
      <c r="AD42" s="309">
        <v>5</v>
      </c>
      <c r="AE42" s="314">
        <v>250</v>
      </c>
      <c r="AF42" s="315">
        <f>AE42*AD42*AC42</f>
        <v>12500</v>
      </c>
      <c r="AG42" s="316" t="s">
        <v>21</v>
      </c>
      <c r="AH42" s="317" t="s">
        <v>21</v>
      </c>
      <c r="AI42" s="34"/>
    </row>
    <row r="43" spans="1:35" ht="52.8" x14ac:dyDescent="0.25">
      <c r="A43" s="318">
        <v>6.1</v>
      </c>
      <c r="B43" s="513" t="s">
        <v>127</v>
      </c>
      <c r="C43" s="319" t="s">
        <v>28</v>
      </c>
      <c r="D43" s="320"/>
      <c r="E43" s="321" t="s">
        <v>18</v>
      </c>
      <c r="F43" s="321" t="s">
        <v>18</v>
      </c>
      <c r="G43" s="321" t="s">
        <v>18</v>
      </c>
      <c r="H43" s="321"/>
      <c r="I43" s="321"/>
      <c r="J43" s="321"/>
      <c r="K43" s="321"/>
      <c r="L43" s="321"/>
      <c r="M43" s="322"/>
      <c r="N43" s="323"/>
      <c r="O43" s="324" t="s">
        <v>168</v>
      </c>
      <c r="P43" s="325" t="s">
        <v>38</v>
      </c>
      <c r="Q43" s="326">
        <f t="shared" si="7"/>
        <v>21866</v>
      </c>
      <c r="R43" s="326">
        <f t="shared" si="0"/>
        <v>26239.200000000001</v>
      </c>
      <c r="S43" s="326">
        <f>SUM(X43,AB43,AF43,AH43)*30%</f>
        <v>5046</v>
      </c>
      <c r="T43" s="327">
        <v>4</v>
      </c>
      <c r="U43" s="328">
        <v>1</v>
      </c>
      <c r="V43" s="328">
        <v>250</v>
      </c>
      <c r="W43" s="329">
        <f t="shared" ref="W43" si="13">T43*U43*80</f>
        <v>320</v>
      </c>
      <c r="X43" s="330">
        <f t="shared" ref="X43" si="14">V43*U43*T43+(W43)</f>
        <v>1320</v>
      </c>
      <c r="Y43" s="327">
        <v>1000</v>
      </c>
      <c r="Z43" s="328">
        <v>1</v>
      </c>
      <c r="AA43" s="331">
        <v>0.5</v>
      </c>
      <c r="AB43" s="332">
        <f t="shared" ref="AB43" si="15">AA43*Z43*Y43</f>
        <v>500</v>
      </c>
      <c r="AC43" s="327">
        <v>60</v>
      </c>
      <c r="AD43" s="328">
        <v>1</v>
      </c>
      <c r="AE43" s="333">
        <v>250</v>
      </c>
      <c r="AF43" s="334">
        <f t="shared" ref="AF43" si="16">AE43*AD43*AC43</f>
        <v>15000</v>
      </c>
      <c r="AG43" s="335" t="s">
        <v>21</v>
      </c>
      <c r="AH43" s="336" t="s">
        <v>21</v>
      </c>
      <c r="AI43" s="34"/>
    </row>
    <row r="44" spans="1:35" ht="171.6" x14ac:dyDescent="0.25">
      <c r="A44" s="299">
        <v>6.2</v>
      </c>
      <c r="B44" s="512" t="s">
        <v>128</v>
      </c>
      <c r="C44" s="300" t="s">
        <v>17</v>
      </c>
      <c r="D44" s="301"/>
      <c r="E44" s="302"/>
      <c r="F44" s="302"/>
      <c r="G44" s="302"/>
      <c r="H44" s="302" t="s">
        <v>18</v>
      </c>
      <c r="I44" s="302" t="s">
        <v>18</v>
      </c>
      <c r="J44" s="302" t="s">
        <v>18</v>
      </c>
      <c r="K44" s="302"/>
      <c r="L44" s="302"/>
      <c r="M44" s="303"/>
      <c r="N44" s="304" t="s">
        <v>141</v>
      </c>
      <c r="O44" s="305" t="s">
        <v>168</v>
      </c>
      <c r="P44" s="306" t="s">
        <v>38</v>
      </c>
      <c r="Q44" s="307">
        <f t="shared" si="7"/>
        <v>47060</v>
      </c>
      <c r="R44" s="307">
        <f t="shared" si="0"/>
        <v>56472</v>
      </c>
      <c r="S44" s="307">
        <f t="shared" si="1"/>
        <v>10860</v>
      </c>
      <c r="T44" s="308">
        <v>20</v>
      </c>
      <c r="U44" s="309">
        <v>2</v>
      </c>
      <c r="V44" s="309">
        <v>250</v>
      </c>
      <c r="W44" s="310">
        <f t="shared" si="10"/>
        <v>3200</v>
      </c>
      <c r="X44" s="311">
        <f t="shared" si="9"/>
        <v>13200</v>
      </c>
      <c r="Y44" s="308">
        <v>8000</v>
      </c>
      <c r="Z44" s="309">
        <v>2</v>
      </c>
      <c r="AA44" s="312">
        <v>0.5</v>
      </c>
      <c r="AB44" s="313">
        <f t="shared" si="3"/>
        <v>8000</v>
      </c>
      <c r="AC44" s="308">
        <v>30</v>
      </c>
      <c r="AD44" s="309">
        <v>2</v>
      </c>
      <c r="AE44" s="314">
        <v>250</v>
      </c>
      <c r="AF44" s="315">
        <f t="shared" si="4"/>
        <v>15000</v>
      </c>
      <c r="AG44" s="316" t="s">
        <v>21</v>
      </c>
      <c r="AH44" s="317" t="s">
        <v>21</v>
      </c>
      <c r="AI44" s="34"/>
    </row>
    <row r="45" spans="1:35" ht="66" x14ac:dyDescent="0.25">
      <c r="A45" s="537">
        <v>6.3</v>
      </c>
      <c r="B45" s="514" t="s">
        <v>129</v>
      </c>
      <c r="C45" s="337" t="s">
        <v>23</v>
      </c>
      <c r="D45" s="338"/>
      <c r="E45" s="339" t="s">
        <v>18</v>
      </c>
      <c r="F45" s="339" t="s">
        <v>18</v>
      </c>
      <c r="G45" s="339" t="s">
        <v>18</v>
      </c>
      <c r="H45" s="339"/>
      <c r="I45" s="339"/>
      <c r="J45" s="339"/>
      <c r="K45" s="339"/>
      <c r="L45" s="339"/>
      <c r="M45" s="340"/>
      <c r="N45" s="341" t="s">
        <v>142</v>
      </c>
      <c r="O45" s="250" t="s">
        <v>168</v>
      </c>
      <c r="P45" s="251" t="s">
        <v>38</v>
      </c>
      <c r="Q45" s="252">
        <f t="shared" si="7"/>
        <v>21866</v>
      </c>
      <c r="R45" s="252">
        <f t="shared" si="0"/>
        <v>26239.200000000001</v>
      </c>
      <c r="S45" s="252">
        <f>SUM(X45,AB45,AF45,AH45)*30%</f>
        <v>5046</v>
      </c>
      <c r="T45" s="342">
        <v>4</v>
      </c>
      <c r="U45" s="343">
        <v>1</v>
      </c>
      <c r="V45" s="343">
        <v>250</v>
      </c>
      <c r="W45" s="344">
        <f t="shared" si="10"/>
        <v>320</v>
      </c>
      <c r="X45" s="345">
        <f t="shared" si="9"/>
        <v>1320</v>
      </c>
      <c r="Y45" s="342">
        <v>1000</v>
      </c>
      <c r="Z45" s="343">
        <v>1</v>
      </c>
      <c r="AA45" s="346">
        <v>0.5</v>
      </c>
      <c r="AB45" s="347">
        <f t="shared" si="3"/>
        <v>500</v>
      </c>
      <c r="AC45" s="342">
        <v>60</v>
      </c>
      <c r="AD45" s="343">
        <v>1</v>
      </c>
      <c r="AE45" s="348">
        <v>250</v>
      </c>
      <c r="AF45" s="349">
        <f t="shared" si="4"/>
        <v>15000</v>
      </c>
      <c r="AG45" s="261" t="s">
        <v>21</v>
      </c>
      <c r="AH45" s="262" t="s">
        <v>21</v>
      </c>
      <c r="AI45" s="34"/>
    </row>
    <row r="46" spans="1:35" ht="66" x14ac:dyDescent="0.25">
      <c r="A46" s="538"/>
      <c r="B46" s="515" t="s">
        <v>129</v>
      </c>
      <c r="C46" s="350" t="s">
        <v>24</v>
      </c>
      <c r="D46" s="351"/>
      <c r="E46" s="352" t="s">
        <v>18</v>
      </c>
      <c r="F46" s="352" t="s">
        <v>18</v>
      </c>
      <c r="G46" s="352" t="s">
        <v>18</v>
      </c>
      <c r="H46" s="352"/>
      <c r="I46" s="352"/>
      <c r="J46" s="352"/>
      <c r="K46" s="352"/>
      <c r="L46" s="352"/>
      <c r="M46" s="353"/>
      <c r="N46" s="354" t="s">
        <v>143</v>
      </c>
      <c r="O46" s="268" t="s">
        <v>168</v>
      </c>
      <c r="P46" s="269" t="s">
        <v>38</v>
      </c>
      <c r="Q46" s="270">
        <f t="shared" si="7"/>
        <v>21866</v>
      </c>
      <c r="R46" s="270">
        <f t="shared" si="0"/>
        <v>26239.200000000001</v>
      </c>
      <c r="S46" s="270">
        <f>SUM(X46,AB46,AF46,AH46)*30%</f>
        <v>5046</v>
      </c>
      <c r="T46" s="355">
        <v>4</v>
      </c>
      <c r="U46" s="356">
        <v>1</v>
      </c>
      <c r="V46" s="356">
        <v>250</v>
      </c>
      <c r="W46" s="357">
        <f t="shared" si="10"/>
        <v>320</v>
      </c>
      <c r="X46" s="358">
        <f t="shared" si="9"/>
        <v>1320</v>
      </c>
      <c r="Y46" s="359">
        <v>1000</v>
      </c>
      <c r="Z46" s="360">
        <v>1</v>
      </c>
      <c r="AA46" s="361">
        <v>0.5</v>
      </c>
      <c r="AB46" s="362">
        <f t="shared" si="3"/>
        <v>500</v>
      </c>
      <c r="AC46" s="355">
        <v>60</v>
      </c>
      <c r="AD46" s="356">
        <v>1</v>
      </c>
      <c r="AE46" s="363">
        <v>250</v>
      </c>
      <c r="AF46" s="364">
        <f t="shared" si="4"/>
        <v>15000</v>
      </c>
      <c r="AG46" s="279" t="s">
        <v>21</v>
      </c>
      <c r="AH46" s="280" t="s">
        <v>21</v>
      </c>
      <c r="AI46" s="34"/>
    </row>
    <row r="47" spans="1:35" ht="66" x14ac:dyDescent="0.25">
      <c r="A47" s="538"/>
      <c r="B47" s="515" t="s">
        <v>129</v>
      </c>
      <c r="C47" s="365" t="s">
        <v>25</v>
      </c>
      <c r="D47" s="351"/>
      <c r="E47" s="352" t="s">
        <v>18</v>
      </c>
      <c r="F47" s="352" t="s">
        <v>18</v>
      </c>
      <c r="G47" s="352" t="s">
        <v>18</v>
      </c>
      <c r="H47" s="352"/>
      <c r="I47" s="352"/>
      <c r="J47" s="352"/>
      <c r="K47" s="352"/>
      <c r="L47" s="352"/>
      <c r="M47" s="353"/>
      <c r="N47" s="354" t="s">
        <v>177</v>
      </c>
      <c r="O47" s="268" t="s">
        <v>168</v>
      </c>
      <c r="P47" s="269" t="s">
        <v>38</v>
      </c>
      <c r="Q47" s="270">
        <f t="shared" si="7"/>
        <v>21866</v>
      </c>
      <c r="R47" s="270">
        <f t="shared" si="0"/>
        <v>26239.200000000001</v>
      </c>
      <c r="S47" s="270">
        <f>SUM(X47,AB47,AF47,AH47)*30%</f>
        <v>5046</v>
      </c>
      <c r="T47" s="355">
        <v>4</v>
      </c>
      <c r="U47" s="356">
        <v>1</v>
      </c>
      <c r="V47" s="356">
        <v>250</v>
      </c>
      <c r="W47" s="357">
        <f t="shared" si="10"/>
        <v>320</v>
      </c>
      <c r="X47" s="358">
        <f t="shared" si="9"/>
        <v>1320</v>
      </c>
      <c r="Y47" s="359">
        <v>1000</v>
      </c>
      <c r="Z47" s="360">
        <v>1</v>
      </c>
      <c r="AA47" s="361">
        <v>0.5</v>
      </c>
      <c r="AB47" s="362">
        <f t="shared" si="3"/>
        <v>500</v>
      </c>
      <c r="AC47" s="355">
        <v>60</v>
      </c>
      <c r="AD47" s="356">
        <v>1</v>
      </c>
      <c r="AE47" s="363">
        <v>250</v>
      </c>
      <c r="AF47" s="364">
        <f t="shared" si="4"/>
        <v>15000</v>
      </c>
      <c r="AG47" s="279" t="s">
        <v>21</v>
      </c>
      <c r="AH47" s="280" t="s">
        <v>21</v>
      </c>
      <c r="AI47" s="34"/>
    </row>
    <row r="48" spans="1:35" ht="52.8" x14ac:dyDescent="0.25">
      <c r="A48" s="538"/>
      <c r="B48" s="515" t="s">
        <v>129</v>
      </c>
      <c r="C48" s="365" t="s">
        <v>26</v>
      </c>
      <c r="D48" s="351"/>
      <c r="E48" s="352"/>
      <c r="F48" s="352" t="s">
        <v>18</v>
      </c>
      <c r="G48" s="352" t="s">
        <v>18</v>
      </c>
      <c r="H48" s="352" t="s">
        <v>18</v>
      </c>
      <c r="I48" s="352"/>
      <c r="J48" s="352"/>
      <c r="K48" s="352"/>
      <c r="L48" s="352"/>
      <c r="M48" s="353"/>
      <c r="N48" s="354" t="s">
        <v>178</v>
      </c>
      <c r="O48" s="268" t="s">
        <v>168</v>
      </c>
      <c r="P48" s="269" t="s">
        <v>38</v>
      </c>
      <c r="Q48" s="270">
        <f t="shared" si="7"/>
        <v>21866</v>
      </c>
      <c r="R48" s="270">
        <f t="shared" si="0"/>
        <v>26239.200000000001</v>
      </c>
      <c r="S48" s="270">
        <f>SUM(X48,AB48,AF48,AH48)*30%</f>
        <v>5046</v>
      </c>
      <c r="T48" s="355">
        <v>4</v>
      </c>
      <c r="U48" s="356">
        <v>1</v>
      </c>
      <c r="V48" s="356">
        <v>250</v>
      </c>
      <c r="W48" s="357">
        <f t="shared" si="10"/>
        <v>320</v>
      </c>
      <c r="X48" s="358">
        <f t="shared" si="9"/>
        <v>1320</v>
      </c>
      <c r="Y48" s="359">
        <v>1000</v>
      </c>
      <c r="Z48" s="360">
        <v>1</v>
      </c>
      <c r="AA48" s="361">
        <v>0.5</v>
      </c>
      <c r="AB48" s="362">
        <f t="shared" si="3"/>
        <v>500</v>
      </c>
      <c r="AC48" s="355">
        <v>60</v>
      </c>
      <c r="AD48" s="356">
        <v>1</v>
      </c>
      <c r="AE48" s="363">
        <v>250</v>
      </c>
      <c r="AF48" s="364">
        <f t="shared" si="4"/>
        <v>15000</v>
      </c>
      <c r="AG48" s="279" t="s">
        <v>21</v>
      </c>
      <c r="AH48" s="280" t="s">
        <v>21</v>
      </c>
      <c r="AI48" s="34"/>
    </row>
    <row r="49" spans="1:35" ht="52.8" x14ac:dyDescent="0.25">
      <c r="A49" s="539"/>
      <c r="B49" s="516" t="s">
        <v>129</v>
      </c>
      <c r="C49" s="366" t="s">
        <v>27</v>
      </c>
      <c r="D49" s="367"/>
      <c r="E49" s="368"/>
      <c r="F49" s="368" t="s">
        <v>18</v>
      </c>
      <c r="G49" s="368" t="s">
        <v>18</v>
      </c>
      <c r="H49" s="368" t="s">
        <v>18</v>
      </c>
      <c r="I49" s="368"/>
      <c r="J49" s="368"/>
      <c r="K49" s="368"/>
      <c r="L49" s="368"/>
      <c r="M49" s="369"/>
      <c r="N49" s="370" t="s">
        <v>179</v>
      </c>
      <c r="O49" s="286" t="s">
        <v>168</v>
      </c>
      <c r="P49" s="287" t="s">
        <v>38</v>
      </c>
      <c r="Q49" s="288">
        <f t="shared" si="7"/>
        <v>21866</v>
      </c>
      <c r="R49" s="288">
        <f t="shared" si="0"/>
        <v>26239.200000000001</v>
      </c>
      <c r="S49" s="288">
        <f>SUM(X49,AB49,AF49,AH49)*30%</f>
        <v>5046</v>
      </c>
      <c r="T49" s="371">
        <v>4</v>
      </c>
      <c r="U49" s="372">
        <v>1</v>
      </c>
      <c r="V49" s="372">
        <v>250</v>
      </c>
      <c r="W49" s="373">
        <f t="shared" si="10"/>
        <v>320</v>
      </c>
      <c r="X49" s="374">
        <f t="shared" si="9"/>
        <v>1320</v>
      </c>
      <c r="Y49" s="375">
        <v>1000</v>
      </c>
      <c r="Z49" s="376">
        <v>1</v>
      </c>
      <c r="AA49" s="377">
        <v>0.5</v>
      </c>
      <c r="AB49" s="378">
        <f t="shared" si="3"/>
        <v>500</v>
      </c>
      <c r="AC49" s="371">
        <v>60</v>
      </c>
      <c r="AD49" s="372">
        <v>1</v>
      </c>
      <c r="AE49" s="379">
        <v>250</v>
      </c>
      <c r="AF49" s="380">
        <f t="shared" si="4"/>
        <v>15000</v>
      </c>
      <c r="AG49" s="297" t="s">
        <v>21</v>
      </c>
      <c r="AH49" s="298" t="s">
        <v>21</v>
      </c>
      <c r="AI49" s="34"/>
    </row>
    <row r="50" spans="1:35" ht="66" x14ac:dyDescent="0.25">
      <c r="A50" s="299">
        <v>7.1</v>
      </c>
      <c r="B50" s="512" t="s">
        <v>89</v>
      </c>
      <c r="C50" s="300" t="s">
        <v>17</v>
      </c>
      <c r="D50" s="301" t="s">
        <v>18</v>
      </c>
      <c r="E50" s="302"/>
      <c r="F50" s="302"/>
      <c r="G50" s="302"/>
      <c r="H50" s="302"/>
      <c r="I50" s="302"/>
      <c r="J50" s="302"/>
      <c r="K50" s="302"/>
      <c r="L50" s="302"/>
      <c r="M50" s="303" t="s">
        <v>18</v>
      </c>
      <c r="N50" s="304"/>
      <c r="O50" s="305" t="s">
        <v>170</v>
      </c>
      <c r="P50" s="306" t="s">
        <v>38</v>
      </c>
      <c r="Q50" s="307">
        <f t="shared" si="7"/>
        <v>41470</v>
      </c>
      <c r="R50" s="307">
        <f t="shared" si="0"/>
        <v>49764</v>
      </c>
      <c r="S50" s="307">
        <f t="shared" si="1"/>
        <v>9570</v>
      </c>
      <c r="T50" s="308">
        <v>15</v>
      </c>
      <c r="U50" s="309">
        <v>2</v>
      </c>
      <c r="V50" s="309">
        <v>250</v>
      </c>
      <c r="W50" s="310">
        <f t="shared" si="10"/>
        <v>2400</v>
      </c>
      <c r="X50" s="311">
        <f t="shared" si="9"/>
        <v>9900</v>
      </c>
      <c r="Y50" s="308">
        <v>5000</v>
      </c>
      <c r="Z50" s="309">
        <v>2</v>
      </c>
      <c r="AA50" s="312">
        <v>0.5</v>
      </c>
      <c r="AB50" s="313">
        <f t="shared" si="3"/>
        <v>5000</v>
      </c>
      <c r="AC50" s="308">
        <v>30</v>
      </c>
      <c r="AD50" s="309">
        <v>2</v>
      </c>
      <c r="AE50" s="314">
        <v>250</v>
      </c>
      <c r="AF50" s="315">
        <f t="shared" si="4"/>
        <v>15000</v>
      </c>
      <c r="AG50" s="316" t="s">
        <v>90</v>
      </c>
      <c r="AH50" s="317">
        <v>2000</v>
      </c>
      <c r="AI50" s="34"/>
    </row>
    <row r="51" spans="1:35" ht="132" x14ac:dyDescent="0.25">
      <c r="A51" s="318">
        <v>8.1</v>
      </c>
      <c r="B51" s="513" t="s">
        <v>91</v>
      </c>
      <c r="C51" s="319" t="s">
        <v>17</v>
      </c>
      <c r="D51" s="320"/>
      <c r="E51" s="321"/>
      <c r="F51" s="321"/>
      <c r="G51" s="321"/>
      <c r="H51" s="321" t="s">
        <v>18</v>
      </c>
      <c r="I51" s="321" t="s">
        <v>18</v>
      </c>
      <c r="J51" s="321" t="s">
        <v>18</v>
      </c>
      <c r="K51" s="321"/>
      <c r="L51" s="321"/>
      <c r="M51" s="322"/>
      <c r="N51" s="323" t="s">
        <v>92</v>
      </c>
      <c r="O51" s="324" t="s">
        <v>171</v>
      </c>
      <c r="P51" s="325" t="s">
        <v>38</v>
      </c>
      <c r="Q51" s="326">
        <f t="shared" si="7"/>
        <v>213330</v>
      </c>
      <c r="R51" s="326">
        <f t="shared" si="0"/>
        <v>255996</v>
      </c>
      <c r="S51" s="326">
        <f t="shared" si="1"/>
        <v>49230</v>
      </c>
      <c r="T51" s="381">
        <v>40</v>
      </c>
      <c r="U51" s="382">
        <v>3</v>
      </c>
      <c r="V51" s="382">
        <v>350</v>
      </c>
      <c r="W51" s="383">
        <f t="shared" si="10"/>
        <v>9600</v>
      </c>
      <c r="X51" s="384">
        <f t="shared" si="9"/>
        <v>51600</v>
      </c>
      <c r="Y51" s="381">
        <v>7000</v>
      </c>
      <c r="Z51" s="382">
        <v>3</v>
      </c>
      <c r="AA51" s="385">
        <v>0.5</v>
      </c>
      <c r="AB51" s="386">
        <f t="shared" si="3"/>
        <v>10500</v>
      </c>
      <c r="AC51" s="381">
        <v>90</v>
      </c>
      <c r="AD51" s="382">
        <v>3</v>
      </c>
      <c r="AE51" s="387">
        <v>350</v>
      </c>
      <c r="AF51" s="388">
        <f t="shared" si="4"/>
        <v>94500</v>
      </c>
      <c r="AG51" s="335" t="s">
        <v>93</v>
      </c>
      <c r="AH51" s="336">
        <f>2500*3</f>
        <v>7500</v>
      </c>
      <c r="AI51" s="34"/>
    </row>
    <row r="52" spans="1:35" ht="92.4" x14ac:dyDescent="0.25">
      <c r="A52" s="299">
        <v>8.1999999999999993</v>
      </c>
      <c r="B52" s="512" t="s">
        <v>94</v>
      </c>
      <c r="C52" s="300" t="s">
        <v>17</v>
      </c>
      <c r="D52" s="301"/>
      <c r="E52" s="302"/>
      <c r="F52" s="302" t="s">
        <v>18</v>
      </c>
      <c r="G52" s="302" t="s">
        <v>18</v>
      </c>
      <c r="H52" s="302" t="s">
        <v>18</v>
      </c>
      <c r="I52" s="302"/>
      <c r="J52" s="302"/>
      <c r="K52" s="302"/>
      <c r="L52" s="302"/>
      <c r="M52" s="303"/>
      <c r="N52" s="304" t="s">
        <v>144</v>
      </c>
      <c r="O52" s="305" t="s">
        <v>171</v>
      </c>
      <c r="P52" s="306" t="s">
        <v>38</v>
      </c>
      <c r="Q52" s="307">
        <f t="shared" si="7"/>
        <v>60450</v>
      </c>
      <c r="R52" s="307">
        <f t="shared" si="0"/>
        <v>72540</v>
      </c>
      <c r="S52" s="307">
        <f t="shared" si="1"/>
        <v>13950</v>
      </c>
      <c r="T52" s="308">
        <v>50</v>
      </c>
      <c r="U52" s="309">
        <v>1</v>
      </c>
      <c r="V52" s="309">
        <v>250</v>
      </c>
      <c r="W52" s="310">
        <f t="shared" si="10"/>
        <v>4000</v>
      </c>
      <c r="X52" s="311">
        <f t="shared" si="9"/>
        <v>16500</v>
      </c>
      <c r="Y52" s="308">
        <v>42000</v>
      </c>
      <c r="Z52" s="309">
        <v>1</v>
      </c>
      <c r="AA52" s="312">
        <v>0.5</v>
      </c>
      <c r="AB52" s="313">
        <f t="shared" si="3"/>
        <v>21000</v>
      </c>
      <c r="AC52" s="308">
        <v>30</v>
      </c>
      <c r="AD52" s="309">
        <v>1</v>
      </c>
      <c r="AE52" s="314">
        <v>250</v>
      </c>
      <c r="AF52" s="315">
        <f t="shared" si="4"/>
        <v>7500</v>
      </c>
      <c r="AG52" s="316" t="s">
        <v>95</v>
      </c>
      <c r="AH52" s="317">
        <f>500*3</f>
        <v>1500</v>
      </c>
      <c r="AI52" s="34"/>
    </row>
    <row r="53" spans="1:35" ht="66" x14ac:dyDescent="0.25">
      <c r="A53" s="318">
        <v>8.3000000000000007</v>
      </c>
      <c r="B53" s="513" t="s">
        <v>96</v>
      </c>
      <c r="C53" s="319" t="s">
        <v>17</v>
      </c>
      <c r="D53" s="320"/>
      <c r="E53" s="321"/>
      <c r="F53" s="321" t="s">
        <v>18</v>
      </c>
      <c r="G53" s="321" t="s">
        <v>18</v>
      </c>
      <c r="H53" s="321" t="s">
        <v>18</v>
      </c>
      <c r="I53" s="321"/>
      <c r="J53" s="321"/>
      <c r="K53" s="321"/>
      <c r="L53" s="321"/>
      <c r="M53" s="322"/>
      <c r="N53" s="323" t="s">
        <v>97</v>
      </c>
      <c r="O53" s="324" t="s">
        <v>171</v>
      </c>
      <c r="P53" s="325" t="s">
        <v>38</v>
      </c>
      <c r="Q53" s="326">
        <f t="shared" si="7"/>
        <v>30030</v>
      </c>
      <c r="R53" s="326">
        <f t="shared" si="0"/>
        <v>36036</v>
      </c>
      <c r="S53" s="326">
        <f t="shared" si="1"/>
        <v>6930</v>
      </c>
      <c r="T53" s="381">
        <v>20</v>
      </c>
      <c r="U53" s="382">
        <v>1</v>
      </c>
      <c r="V53" s="382">
        <v>250</v>
      </c>
      <c r="W53" s="383">
        <f t="shared" si="10"/>
        <v>1600</v>
      </c>
      <c r="X53" s="384">
        <f t="shared" si="9"/>
        <v>6600</v>
      </c>
      <c r="Y53" s="381">
        <v>5000</v>
      </c>
      <c r="Z53" s="382">
        <v>1</v>
      </c>
      <c r="AA53" s="385">
        <v>0.5</v>
      </c>
      <c r="AB53" s="386">
        <f t="shared" si="3"/>
        <v>2500</v>
      </c>
      <c r="AC53" s="381">
        <v>50</v>
      </c>
      <c r="AD53" s="382">
        <v>1</v>
      </c>
      <c r="AE53" s="387">
        <v>250</v>
      </c>
      <c r="AF53" s="388">
        <f t="shared" si="4"/>
        <v>12500</v>
      </c>
      <c r="AG53" s="335" t="s">
        <v>95</v>
      </c>
      <c r="AH53" s="336">
        <f>500*3</f>
        <v>1500</v>
      </c>
      <c r="AI53" s="34"/>
    </row>
    <row r="54" spans="1:35" ht="66" x14ac:dyDescent="0.25">
      <c r="A54" s="299">
        <v>9.1</v>
      </c>
      <c r="B54" s="512" t="s">
        <v>98</v>
      </c>
      <c r="C54" s="300" t="s">
        <v>17</v>
      </c>
      <c r="D54" s="301"/>
      <c r="E54" s="302"/>
      <c r="F54" s="302"/>
      <c r="G54" s="302" t="s">
        <v>18</v>
      </c>
      <c r="H54" s="302" t="s">
        <v>18</v>
      </c>
      <c r="I54" s="302" t="s">
        <v>18</v>
      </c>
      <c r="J54" s="302"/>
      <c r="K54" s="302"/>
      <c r="L54" s="302"/>
      <c r="M54" s="303"/>
      <c r="N54" s="304" t="s">
        <v>99</v>
      </c>
      <c r="O54" s="305" t="s">
        <v>171</v>
      </c>
      <c r="P54" s="306" t="s">
        <v>38</v>
      </c>
      <c r="Q54" s="307">
        <f t="shared" si="7"/>
        <v>24804</v>
      </c>
      <c r="R54" s="307">
        <f t="shared" si="0"/>
        <v>29764.799999999999</v>
      </c>
      <c r="S54" s="307">
        <f t="shared" si="1"/>
        <v>5724</v>
      </c>
      <c r="T54" s="308">
        <v>16</v>
      </c>
      <c r="U54" s="309">
        <v>1</v>
      </c>
      <c r="V54" s="309">
        <v>300</v>
      </c>
      <c r="W54" s="310">
        <f t="shared" si="10"/>
        <v>1280</v>
      </c>
      <c r="X54" s="311">
        <f t="shared" si="9"/>
        <v>6080</v>
      </c>
      <c r="Y54" s="308">
        <v>4000</v>
      </c>
      <c r="Z54" s="309">
        <v>1</v>
      </c>
      <c r="AA54" s="312">
        <v>0.5</v>
      </c>
      <c r="AB54" s="313">
        <f t="shared" si="3"/>
        <v>2000</v>
      </c>
      <c r="AC54" s="308">
        <v>30</v>
      </c>
      <c r="AD54" s="309">
        <v>1</v>
      </c>
      <c r="AE54" s="314">
        <v>300</v>
      </c>
      <c r="AF54" s="315">
        <f t="shared" si="4"/>
        <v>9000</v>
      </c>
      <c r="AG54" s="316" t="s">
        <v>100</v>
      </c>
      <c r="AH54" s="317">
        <v>2000</v>
      </c>
      <c r="AI54" s="34"/>
    </row>
    <row r="55" spans="1:35" ht="48" customHeight="1" x14ac:dyDescent="0.25">
      <c r="A55" s="318">
        <v>10.1</v>
      </c>
      <c r="B55" s="513" t="s">
        <v>130</v>
      </c>
      <c r="C55" s="319" t="s">
        <v>17</v>
      </c>
      <c r="D55" s="320" t="s">
        <v>18</v>
      </c>
      <c r="E55" s="321" t="s">
        <v>18</v>
      </c>
      <c r="F55" s="321" t="s">
        <v>18</v>
      </c>
      <c r="G55" s="321" t="s">
        <v>18</v>
      </c>
      <c r="H55" s="321" t="s">
        <v>18</v>
      </c>
      <c r="I55" s="321" t="s">
        <v>18</v>
      </c>
      <c r="J55" s="321" t="s">
        <v>18</v>
      </c>
      <c r="K55" s="321" t="s">
        <v>18</v>
      </c>
      <c r="L55" s="321" t="s">
        <v>18</v>
      </c>
      <c r="M55" s="322" t="s">
        <v>18</v>
      </c>
      <c r="N55" s="323"/>
      <c r="O55" s="324" t="s">
        <v>145</v>
      </c>
      <c r="P55" s="325" t="s">
        <v>38</v>
      </c>
      <c r="Q55" s="326">
        <f t="shared" si="7"/>
        <v>156000</v>
      </c>
      <c r="R55" s="326">
        <f t="shared" si="0"/>
        <v>187200</v>
      </c>
      <c r="S55" s="326">
        <f t="shared" si="1"/>
        <v>36000</v>
      </c>
      <c r="T55" s="381" t="s">
        <v>21</v>
      </c>
      <c r="U55" s="382" t="s">
        <v>21</v>
      </c>
      <c r="V55" s="382" t="s">
        <v>21</v>
      </c>
      <c r="W55" s="383" t="s">
        <v>21</v>
      </c>
      <c r="X55" s="384" t="s">
        <v>21</v>
      </c>
      <c r="Y55" s="381" t="s">
        <v>21</v>
      </c>
      <c r="Z55" s="382" t="s">
        <v>21</v>
      </c>
      <c r="AA55" s="385" t="s">
        <v>21</v>
      </c>
      <c r="AB55" s="386" t="s">
        <v>21</v>
      </c>
      <c r="AC55" s="381">
        <v>40</v>
      </c>
      <c r="AD55" s="382">
        <v>10</v>
      </c>
      <c r="AE55" s="387">
        <v>250</v>
      </c>
      <c r="AF55" s="388">
        <f t="shared" si="4"/>
        <v>100000</v>
      </c>
      <c r="AG55" s="335" t="s">
        <v>146</v>
      </c>
      <c r="AH55" s="336">
        <v>20000</v>
      </c>
      <c r="AI55" s="34"/>
    </row>
    <row r="56" spans="1:35" ht="86.25" customHeight="1" x14ac:dyDescent="0.25">
      <c r="A56" s="389">
        <v>11.1</v>
      </c>
      <c r="B56" s="517" t="s">
        <v>101</v>
      </c>
      <c r="C56" s="390" t="s">
        <v>17</v>
      </c>
      <c r="D56" s="391"/>
      <c r="E56" s="392"/>
      <c r="F56" s="392"/>
      <c r="G56" s="392" t="s">
        <v>18</v>
      </c>
      <c r="H56" s="392" t="s">
        <v>18</v>
      </c>
      <c r="I56" s="392"/>
      <c r="J56" s="392"/>
      <c r="K56" s="392"/>
      <c r="L56" s="392"/>
      <c r="M56" s="393"/>
      <c r="N56" s="394" t="s">
        <v>164</v>
      </c>
      <c r="O56" s="395" t="s">
        <v>171</v>
      </c>
      <c r="P56" s="396" t="s">
        <v>38</v>
      </c>
      <c r="Q56" s="397">
        <f t="shared" si="7"/>
        <v>71500</v>
      </c>
      <c r="R56" s="397">
        <f t="shared" si="0"/>
        <v>85800</v>
      </c>
      <c r="S56" s="397">
        <f t="shared" si="1"/>
        <v>16500</v>
      </c>
      <c r="T56" s="398" t="s">
        <v>21</v>
      </c>
      <c r="U56" s="399" t="s">
        <v>21</v>
      </c>
      <c r="V56" s="399" t="s">
        <v>21</v>
      </c>
      <c r="W56" s="400" t="s">
        <v>21</v>
      </c>
      <c r="X56" s="401" t="s">
        <v>21</v>
      </c>
      <c r="Y56" s="398" t="s">
        <v>21</v>
      </c>
      <c r="Z56" s="399" t="s">
        <v>21</v>
      </c>
      <c r="AA56" s="402" t="s">
        <v>21</v>
      </c>
      <c r="AB56" s="403" t="s">
        <v>21</v>
      </c>
      <c r="AC56" s="398">
        <v>90</v>
      </c>
      <c r="AD56" s="399">
        <v>2</v>
      </c>
      <c r="AE56" s="404">
        <v>250</v>
      </c>
      <c r="AF56" s="405">
        <f t="shared" si="4"/>
        <v>45000</v>
      </c>
      <c r="AG56" s="406" t="s">
        <v>147</v>
      </c>
      <c r="AH56" s="407">
        <v>10000</v>
      </c>
      <c r="AI56" s="34"/>
    </row>
    <row r="57" spans="1:35" ht="66.75" customHeight="1" x14ac:dyDescent="0.25">
      <c r="A57" s="540">
        <v>11.2</v>
      </c>
      <c r="B57" s="518" t="s">
        <v>131</v>
      </c>
      <c r="C57" s="408" t="s">
        <v>102</v>
      </c>
      <c r="D57" s="409"/>
      <c r="E57" s="410"/>
      <c r="F57" s="410"/>
      <c r="G57" s="410"/>
      <c r="H57" s="410" t="s">
        <v>18</v>
      </c>
      <c r="I57" s="410" t="s">
        <v>18</v>
      </c>
      <c r="J57" s="410" t="s">
        <v>18</v>
      </c>
      <c r="K57" s="410" t="s">
        <v>18</v>
      </c>
      <c r="L57" s="410"/>
      <c r="M57" s="411"/>
      <c r="N57" s="412" t="s">
        <v>166</v>
      </c>
      <c r="O57" s="413" t="s">
        <v>171</v>
      </c>
      <c r="P57" s="414" t="s">
        <v>38</v>
      </c>
      <c r="Q57" s="415">
        <f t="shared" si="7"/>
        <v>3250</v>
      </c>
      <c r="R57" s="415">
        <f t="shared" si="0"/>
        <v>3900</v>
      </c>
      <c r="S57" s="415">
        <f t="shared" si="1"/>
        <v>750</v>
      </c>
      <c r="T57" s="416" t="s">
        <v>21</v>
      </c>
      <c r="U57" s="417" t="s">
        <v>21</v>
      </c>
      <c r="V57" s="417" t="s">
        <v>21</v>
      </c>
      <c r="W57" s="418" t="s">
        <v>21</v>
      </c>
      <c r="X57" s="419" t="s">
        <v>21</v>
      </c>
      <c r="Y57" s="416" t="s">
        <v>21</v>
      </c>
      <c r="Z57" s="417" t="s">
        <v>21</v>
      </c>
      <c r="AA57" s="420" t="s">
        <v>21</v>
      </c>
      <c r="AB57" s="421" t="s">
        <v>21</v>
      </c>
      <c r="AC57" s="416">
        <v>10</v>
      </c>
      <c r="AD57" s="417">
        <v>1</v>
      </c>
      <c r="AE57" s="422">
        <v>250</v>
      </c>
      <c r="AF57" s="423">
        <f t="shared" si="4"/>
        <v>2500</v>
      </c>
      <c r="AG57" s="424" t="s">
        <v>21</v>
      </c>
      <c r="AH57" s="425" t="s">
        <v>21</v>
      </c>
      <c r="AI57" s="34"/>
    </row>
    <row r="58" spans="1:35" ht="79.2" x14ac:dyDescent="0.25">
      <c r="A58" s="541"/>
      <c r="B58" s="519" t="s">
        <v>131</v>
      </c>
      <c r="C58" s="426" t="s">
        <v>103</v>
      </c>
      <c r="D58" s="427"/>
      <c r="E58" s="428"/>
      <c r="F58" s="428"/>
      <c r="G58" s="428"/>
      <c r="H58" s="428"/>
      <c r="I58" s="428" t="s">
        <v>18</v>
      </c>
      <c r="J58" s="428" t="s">
        <v>18</v>
      </c>
      <c r="K58" s="428" t="s">
        <v>18</v>
      </c>
      <c r="L58" s="428"/>
      <c r="M58" s="429"/>
      <c r="N58" s="430" t="s">
        <v>165</v>
      </c>
      <c r="O58" s="431" t="s">
        <v>171</v>
      </c>
      <c r="P58" s="432" t="s">
        <v>38</v>
      </c>
      <c r="Q58" s="433">
        <f t="shared" si="7"/>
        <v>62400</v>
      </c>
      <c r="R58" s="433">
        <f t="shared" si="0"/>
        <v>74880</v>
      </c>
      <c r="S58" s="433">
        <f t="shared" si="1"/>
        <v>14400</v>
      </c>
      <c r="T58" s="434">
        <v>10</v>
      </c>
      <c r="U58" s="435">
        <v>1</v>
      </c>
      <c r="V58" s="435">
        <v>250</v>
      </c>
      <c r="W58" s="436">
        <v>0</v>
      </c>
      <c r="X58" s="437">
        <f t="shared" si="9"/>
        <v>2500</v>
      </c>
      <c r="Y58" s="434" t="s">
        <v>21</v>
      </c>
      <c r="Z58" s="435" t="s">
        <v>21</v>
      </c>
      <c r="AA58" s="438" t="s">
        <v>21</v>
      </c>
      <c r="AB58" s="439" t="s">
        <v>21</v>
      </c>
      <c r="AC58" s="434" t="s">
        <v>21</v>
      </c>
      <c r="AD58" s="435" t="s">
        <v>21</v>
      </c>
      <c r="AE58" s="440" t="s">
        <v>21</v>
      </c>
      <c r="AF58" s="439" t="s">
        <v>21</v>
      </c>
      <c r="AG58" s="441" t="s">
        <v>148</v>
      </c>
      <c r="AH58" s="442">
        <f>(500*5 + 1000)*1.3*10</f>
        <v>45500</v>
      </c>
      <c r="AI58" s="34"/>
    </row>
    <row r="59" spans="1:35" ht="132" x14ac:dyDescent="0.25">
      <c r="A59" s="389">
        <v>11.3</v>
      </c>
      <c r="B59" s="517" t="s">
        <v>132</v>
      </c>
      <c r="C59" s="390" t="s">
        <v>17</v>
      </c>
      <c r="D59" s="391"/>
      <c r="E59" s="392" t="s">
        <v>18</v>
      </c>
      <c r="F59" s="392" t="s">
        <v>18</v>
      </c>
      <c r="G59" s="392" t="s">
        <v>18</v>
      </c>
      <c r="H59" s="392" t="s">
        <v>18</v>
      </c>
      <c r="I59" s="392" t="s">
        <v>18</v>
      </c>
      <c r="J59" s="392" t="s">
        <v>18</v>
      </c>
      <c r="K59" s="392" t="s">
        <v>18</v>
      </c>
      <c r="L59" s="392" t="s">
        <v>18</v>
      </c>
      <c r="M59" s="393"/>
      <c r="N59" s="394" t="s">
        <v>158</v>
      </c>
      <c r="O59" s="395" t="s">
        <v>171</v>
      </c>
      <c r="P59" s="396" t="s">
        <v>38</v>
      </c>
      <c r="Q59" s="397">
        <f t="shared" si="7"/>
        <v>41795</v>
      </c>
      <c r="R59" s="397">
        <f t="shared" si="0"/>
        <v>50154</v>
      </c>
      <c r="S59" s="397">
        <f t="shared" si="1"/>
        <v>9645</v>
      </c>
      <c r="T59" s="398">
        <v>5</v>
      </c>
      <c r="U59" s="399">
        <v>1</v>
      </c>
      <c r="V59" s="399">
        <v>250</v>
      </c>
      <c r="W59" s="400">
        <f t="shared" si="10"/>
        <v>400</v>
      </c>
      <c r="X59" s="401">
        <f t="shared" si="9"/>
        <v>1650</v>
      </c>
      <c r="Y59" s="398">
        <v>1000</v>
      </c>
      <c r="Z59" s="399">
        <v>1</v>
      </c>
      <c r="AA59" s="402">
        <v>0.5</v>
      </c>
      <c r="AB59" s="403">
        <f t="shared" si="3"/>
        <v>500</v>
      </c>
      <c r="AC59" s="398">
        <v>40</v>
      </c>
      <c r="AD59" s="399">
        <v>1</v>
      </c>
      <c r="AE59" s="404">
        <v>250</v>
      </c>
      <c r="AF59" s="405">
        <f t="shared" si="4"/>
        <v>10000</v>
      </c>
      <c r="AG59" s="406" t="s">
        <v>149</v>
      </c>
      <c r="AH59" s="407">
        <v>20000</v>
      </c>
      <c r="AI59" s="34"/>
    </row>
    <row r="60" spans="1:35" ht="290.39999999999998" x14ac:dyDescent="0.25">
      <c r="A60" s="443">
        <v>11.4</v>
      </c>
      <c r="B60" s="520" t="s">
        <v>106</v>
      </c>
      <c r="C60" s="444" t="s">
        <v>174</v>
      </c>
      <c r="D60" s="445"/>
      <c r="E60" s="446" t="s">
        <v>18</v>
      </c>
      <c r="F60" s="446" t="s">
        <v>18</v>
      </c>
      <c r="G60" s="446" t="s">
        <v>18</v>
      </c>
      <c r="H60" s="446" t="s">
        <v>18</v>
      </c>
      <c r="I60" s="446" t="s">
        <v>18</v>
      </c>
      <c r="J60" s="446" t="s">
        <v>18</v>
      </c>
      <c r="K60" s="446" t="s">
        <v>18</v>
      </c>
      <c r="L60" s="446" t="s">
        <v>18</v>
      </c>
      <c r="M60" s="447"/>
      <c r="N60" s="448"/>
      <c r="O60" s="449" t="s">
        <v>172</v>
      </c>
      <c r="P60" s="450" t="s">
        <v>38</v>
      </c>
      <c r="Q60" s="451">
        <f t="shared" si="7"/>
        <v>39598</v>
      </c>
      <c r="R60" s="451">
        <f t="shared" si="0"/>
        <v>47517.599999999999</v>
      </c>
      <c r="S60" s="451">
        <f t="shared" si="1"/>
        <v>9138</v>
      </c>
      <c r="T60" s="452">
        <v>32</v>
      </c>
      <c r="U60" s="453">
        <v>1</v>
      </c>
      <c r="V60" s="453">
        <v>100</v>
      </c>
      <c r="W60" s="454">
        <f t="shared" si="10"/>
        <v>2560</v>
      </c>
      <c r="X60" s="455">
        <f t="shared" si="9"/>
        <v>5760</v>
      </c>
      <c r="Y60" s="452">
        <v>16000</v>
      </c>
      <c r="Z60" s="453">
        <v>1</v>
      </c>
      <c r="AA60" s="456">
        <v>0.5</v>
      </c>
      <c r="AB60" s="457">
        <f t="shared" si="3"/>
        <v>8000</v>
      </c>
      <c r="AC60" s="452">
        <v>30</v>
      </c>
      <c r="AD60" s="453">
        <v>1</v>
      </c>
      <c r="AE60" s="458">
        <v>250</v>
      </c>
      <c r="AF60" s="459">
        <f t="shared" si="4"/>
        <v>7500</v>
      </c>
      <c r="AG60" s="460" t="s">
        <v>157</v>
      </c>
      <c r="AH60" s="461">
        <f>23*400</f>
        <v>9200</v>
      </c>
      <c r="AI60" s="34"/>
    </row>
    <row r="61" spans="1:35" ht="52.8" x14ac:dyDescent="0.25">
      <c r="A61" s="542">
        <v>11.5</v>
      </c>
      <c r="B61" s="521" t="s">
        <v>113</v>
      </c>
      <c r="C61" s="408" t="s">
        <v>102</v>
      </c>
      <c r="D61" s="409"/>
      <c r="E61" s="410" t="s">
        <v>18</v>
      </c>
      <c r="F61" s="410" t="s">
        <v>18</v>
      </c>
      <c r="G61" s="410" t="s">
        <v>18</v>
      </c>
      <c r="H61" s="410" t="s">
        <v>18</v>
      </c>
      <c r="I61" s="410" t="s">
        <v>18</v>
      </c>
      <c r="J61" s="410" t="s">
        <v>18</v>
      </c>
      <c r="K61" s="410" t="s">
        <v>18</v>
      </c>
      <c r="L61" s="410" t="s">
        <v>18</v>
      </c>
      <c r="M61" s="411"/>
      <c r="N61" s="412" t="s">
        <v>150</v>
      </c>
      <c r="O61" s="462" t="s">
        <v>111</v>
      </c>
      <c r="P61" s="414" t="s">
        <v>38</v>
      </c>
      <c r="Q61" s="415">
        <f t="shared" si="7"/>
        <v>40300</v>
      </c>
      <c r="R61" s="415">
        <f t="shared" si="0"/>
        <v>48360</v>
      </c>
      <c r="S61" s="415">
        <f t="shared" si="1"/>
        <v>9300</v>
      </c>
      <c r="T61" s="416" t="s">
        <v>21</v>
      </c>
      <c r="U61" s="417" t="s">
        <v>21</v>
      </c>
      <c r="V61" s="417" t="s">
        <v>21</v>
      </c>
      <c r="W61" s="418" t="s">
        <v>21</v>
      </c>
      <c r="X61" s="419" t="s">
        <v>21</v>
      </c>
      <c r="Y61" s="416" t="s">
        <v>21</v>
      </c>
      <c r="Z61" s="417" t="s">
        <v>21</v>
      </c>
      <c r="AA61" s="420" t="s">
        <v>21</v>
      </c>
      <c r="AB61" s="421" t="s">
        <v>21</v>
      </c>
      <c r="AC61" s="416">
        <v>60</v>
      </c>
      <c r="AD61" s="417">
        <v>2</v>
      </c>
      <c r="AE61" s="422">
        <v>250</v>
      </c>
      <c r="AF61" s="423">
        <f t="shared" si="4"/>
        <v>30000</v>
      </c>
      <c r="AG61" s="424" t="s">
        <v>151</v>
      </c>
      <c r="AH61" s="425">
        <v>1000</v>
      </c>
      <c r="AI61" s="34"/>
    </row>
    <row r="62" spans="1:35" ht="52.8" x14ac:dyDescent="0.25">
      <c r="A62" s="543"/>
      <c r="B62" s="522" t="s">
        <v>113</v>
      </c>
      <c r="C62" s="463" t="s">
        <v>114</v>
      </c>
      <c r="D62" s="464"/>
      <c r="E62" s="465" t="s">
        <v>18</v>
      </c>
      <c r="F62" s="465" t="s">
        <v>18</v>
      </c>
      <c r="G62" s="465" t="s">
        <v>18</v>
      </c>
      <c r="H62" s="465" t="s">
        <v>18</v>
      </c>
      <c r="I62" s="465" t="s">
        <v>18</v>
      </c>
      <c r="J62" s="465" t="s">
        <v>18</v>
      </c>
      <c r="K62" s="465" t="s">
        <v>18</v>
      </c>
      <c r="L62" s="465" t="s">
        <v>18</v>
      </c>
      <c r="M62" s="466"/>
      <c r="N62" s="467" t="s">
        <v>150</v>
      </c>
      <c r="O62" s="468" t="s">
        <v>111</v>
      </c>
      <c r="P62" s="469" t="s">
        <v>38</v>
      </c>
      <c r="Q62" s="470">
        <f t="shared" si="7"/>
        <v>13065</v>
      </c>
      <c r="R62" s="470">
        <f t="shared" si="0"/>
        <v>15678</v>
      </c>
      <c r="S62" s="470">
        <f t="shared" si="1"/>
        <v>3015</v>
      </c>
      <c r="T62" s="471">
        <v>10</v>
      </c>
      <c r="U62" s="472">
        <v>1</v>
      </c>
      <c r="V62" s="472">
        <v>250</v>
      </c>
      <c r="W62" s="473">
        <f t="shared" ref="W62:W66" si="17">T62*U62*80</f>
        <v>800</v>
      </c>
      <c r="X62" s="474">
        <f t="shared" ref="X62:X66" si="18">V62*U62*T62+(W62)</f>
        <v>3300</v>
      </c>
      <c r="Y62" s="471">
        <v>1000</v>
      </c>
      <c r="Z62" s="472">
        <v>1</v>
      </c>
      <c r="AA62" s="475">
        <v>0.5</v>
      </c>
      <c r="AB62" s="476">
        <f t="shared" ref="AB62:AB66" si="19">AA62*Z62*Y62</f>
        <v>500</v>
      </c>
      <c r="AC62" s="471">
        <v>15</v>
      </c>
      <c r="AD62" s="472">
        <v>1</v>
      </c>
      <c r="AE62" s="477">
        <v>250</v>
      </c>
      <c r="AF62" s="478">
        <f t="shared" si="4"/>
        <v>3750</v>
      </c>
      <c r="AG62" s="479" t="s">
        <v>152</v>
      </c>
      <c r="AH62" s="480">
        <v>2500</v>
      </c>
      <c r="AI62" s="34"/>
    </row>
    <row r="63" spans="1:35" ht="52.8" x14ac:dyDescent="0.25">
      <c r="A63" s="543"/>
      <c r="B63" s="522" t="s">
        <v>113</v>
      </c>
      <c r="C63" s="463" t="s">
        <v>104</v>
      </c>
      <c r="D63" s="464"/>
      <c r="E63" s="465" t="s">
        <v>18</v>
      </c>
      <c r="F63" s="465" t="s">
        <v>18</v>
      </c>
      <c r="G63" s="465" t="s">
        <v>18</v>
      </c>
      <c r="H63" s="465" t="s">
        <v>18</v>
      </c>
      <c r="I63" s="465" t="s">
        <v>18</v>
      </c>
      <c r="J63" s="465" t="s">
        <v>18</v>
      </c>
      <c r="K63" s="465" t="s">
        <v>18</v>
      </c>
      <c r="L63" s="465" t="s">
        <v>18</v>
      </c>
      <c r="M63" s="466"/>
      <c r="N63" s="467" t="s">
        <v>150</v>
      </c>
      <c r="O63" s="468" t="s">
        <v>111</v>
      </c>
      <c r="P63" s="469" t="s">
        <v>38</v>
      </c>
      <c r="Q63" s="470">
        <f t="shared" si="7"/>
        <v>13065</v>
      </c>
      <c r="R63" s="470">
        <f t="shared" si="0"/>
        <v>15678</v>
      </c>
      <c r="S63" s="470">
        <f t="shared" si="1"/>
        <v>3015</v>
      </c>
      <c r="T63" s="471">
        <v>10</v>
      </c>
      <c r="U63" s="472">
        <v>1</v>
      </c>
      <c r="V63" s="472">
        <v>250</v>
      </c>
      <c r="W63" s="473">
        <f t="shared" si="17"/>
        <v>800</v>
      </c>
      <c r="X63" s="474">
        <f t="shared" si="18"/>
        <v>3300</v>
      </c>
      <c r="Y63" s="471">
        <v>1000</v>
      </c>
      <c r="Z63" s="472">
        <v>1</v>
      </c>
      <c r="AA63" s="475">
        <v>0.5</v>
      </c>
      <c r="AB63" s="476">
        <f t="shared" si="19"/>
        <v>500</v>
      </c>
      <c r="AC63" s="471">
        <v>15</v>
      </c>
      <c r="AD63" s="472">
        <v>1</v>
      </c>
      <c r="AE63" s="477">
        <v>250</v>
      </c>
      <c r="AF63" s="478">
        <f t="shared" si="4"/>
        <v>3750</v>
      </c>
      <c r="AG63" s="479" t="s">
        <v>152</v>
      </c>
      <c r="AH63" s="480">
        <v>2500</v>
      </c>
      <c r="AI63" s="34"/>
    </row>
    <row r="64" spans="1:35" ht="52.8" x14ac:dyDescent="0.25">
      <c r="A64" s="543"/>
      <c r="B64" s="522" t="s">
        <v>113</v>
      </c>
      <c r="C64" s="463" t="s">
        <v>33</v>
      </c>
      <c r="D64" s="464"/>
      <c r="E64" s="465" t="s">
        <v>18</v>
      </c>
      <c r="F64" s="465" t="s">
        <v>18</v>
      </c>
      <c r="G64" s="465" t="s">
        <v>18</v>
      </c>
      <c r="H64" s="465" t="s">
        <v>18</v>
      </c>
      <c r="I64" s="465" t="s">
        <v>18</v>
      </c>
      <c r="J64" s="465" t="s">
        <v>18</v>
      </c>
      <c r="K64" s="465" t="s">
        <v>18</v>
      </c>
      <c r="L64" s="465" t="s">
        <v>18</v>
      </c>
      <c r="M64" s="466"/>
      <c r="N64" s="467" t="s">
        <v>150</v>
      </c>
      <c r="O64" s="468" t="s">
        <v>111</v>
      </c>
      <c r="P64" s="469" t="s">
        <v>38</v>
      </c>
      <c r="Q64" s="470">
        <f t="shared" si="7"/>
        <v>13065</v>
      </c>
      <c r="R64" s="470">
        <f t="shared" si="0"/>
        <v>15678</v>
      </c>
      <c r="S64" s="470">
        <f t="shared" si="1"/>
        <v>3015</v>
      </c>
      <c r="T64" s="471">
        <v>10</v>
      </c>
      <c r="U64" s="472">
        <v>1</v>
      </c>
      <c r="V64" s="472">
        <v>250</v>
      </c>
      <c r="W64" s="473">
        <f t="shared" si="17"/>
        <v>800</v>
      </c>
      <c r="X64" s="474">
        <f t="shared" si="18"/>
        <v>3300</v>
      </c>
      <c r="Y64" s="471">
        <v>1000</v>
      </c>
      <c r="Z64" s="472">
        <v>1</v>
      </c>
      <c r="AA64" s="475">
        <v>0.5</v>
      </c>
      <c r="AB64" s="476">
        <f t="shared" si="19"/>
        <v>500</v>
      </c>
      <c r="AC64" s="471">
        <v>15</v>
      </c>
      <c r="AD64" s="472">
        <v>1</v>
      </c>
      <c r="AE64" s="477">
        <v>250</v>
      </c>
      <c r="AF64" s="478">
        <f t="shared" si="4"/>
        <v>3750</v>
      </c>
      <c r="AG64" s="479" t="s">
        <v>152</v>
      </c>
      <c r="AH64" s="480">
        <v>2500</v>
      </c>
      <c r="AI64" s="34"/>
    </row>
    <row r="65" spans="1:35" ht="52.8" x14ac:dyDescent="0.25">
      <c r="A65" s="543"/>
      <c r="B65" s="522" t="s">
        <v>113</v>
      </c>
      <c r="C65" s="463" t="s">
        <v>105</v>
      </c>
      <c r="D65" s="464"/>
      <c r="E65" s="465" t="s">
        <v>18</v>
      </c>
      <c r="F65" s="465" t="s">
        <v>18</v>
      </c>
      <c r="G65" s="465" t="s">
        <v>18</v>
      </c>
      <c r="H65" s="465" t="s">
        <v>18</v>
      </c>
      <c r="I65" s="465" t="s">
        <v>18</v>
      </c>
      <c r="J65" s="465" t="s">
        <v>18</v>
      </c>
      <c r="K65" s="465" t="s">
        <v>18</v>
      </c>
      <c r="L65" s="465" t="s">
        <v>18</v>
      </c>
      <c r="M65" s="466"/>
      <c r="N65" s="467" t="s">
        <v>150</v>
      </c>
      <c r="O65" s="468" t="s">
        <v>111</v>
      </c>
      <c r="P65" s="469" t="s">
        <v>38</v>
      </c>
      <c r="Q65" s="470">
        <f t="shared" si="7"/>
        <v>13065</v>
      </c>
      <c r="R65" s="470">
        <f t="shared" si="0"/>
        <v>15678</v>
      </c>
      <c r="S65" s="470">
        <f t="shared" si="1"/>
        <v>3015</v>
      </c>
      <c r="T65" s="471">
        <v>10</v>
      </c>
      <c r="U65" s="472">
        <v>1</v>
      </c>
      <c r="V65" s="472">
        <v>250</v>
      </c>
      <c r="W65" s="473">
        <f t="shared" si="17"/>
        <v>800</v>
      </c>
      <c r="X65" s="474">
        <f t="shared" si="18"/>
        <v>3300</v>
      </c>
      <c r="Y65" s="471">
        <v>1000</v>
      </c>
      <c r="Z65" s="472">
        <v>1</v>
      </c>
      <c r="AA65" s="475">
        <v>0.5</v>
      </c>
      <c r="AB65" s="476">
        <f t="shared" si="19"/>
        <v>500</v>
      </c>
      <c r="AC65" s="471">
        <v>15</v>
      </c>
      <c r="AD65" s="472">
        <v>1</v>
      </c>
      <c r="AE65" s="477">
        <v>250</v>
      </c>
      <c r="AF65" s="478">
        <f t="shared" si="4"/>
        <v>3750</v>
      </c>
      <c r="AG65" s="479" t="s">
        <v>152</v>
      </c>
      <c r="AH65" s="480">
        <v>2500</v>
      </c>
      <c r="AI65" s="34"/>
    </row>
    <row r="66" spans="1:35" ht="52.8" x14ac:dyDescent="0.25">
      <c r="A66" s="544"/>
      <c r="B66" s="523" t="s">
        <v>113</v>
      </c>
      <c r="C66" s="426" t="s">
        <v>46</v>
      </c>
      <c r="D66" s="427"/>
      <c r="E66" s="428" t="s">
        <v>18</v>
      </c>
      <c r="F66" s="428" t="s">
        <v>18</v>
      </c>
      <c r="G66" s="428" t="s">
        <v>18</v>
      </c>
      <c r="H66" s="428" t="s">
        <v>18</v>
      </c>
      <c r="I66" s="428" t="s">
        <v>18</v>
      </c>
      <c r="J66" s="428" t="s">
        <v>18</v>
      </c>
      <c r="K66" s="428" t="s">
        <v>18</v>
      </c>
      <c r="L66" s="428" t="s">
        <v>18</v>
      </c>
      <c r="M66" s="429"/>
      <c r="N66" s="430" t="s">
        <v>150</v>
      </c>
      <c r="O66" s="481" t="s">
        <v>111</v>
      </c>
      <c r="P66" s="432" t="s">
        <v>38</v>
      </c>
      <c r="Q66" s="433">
        <f t="shared" si="7"/>
        <v>13065</v>
      </c>
      <c r="R66" s="433">
        <f t="shared" si="0"/>
        <v>15678</v>
      </c>
      <c r="S66" s="433">
        <f t="shared" si="1"/>
        <v>3015</v>
      </c>
      <c r="T66" s="434">
        <v>10</v>
      </c>
      <c r="U66" s="435">
        <v>1</v>
      </c>
      <c r="V66" s="435">
        <v>250</v>
      </c>
      <c r="W66" s="436">
        <f t="shared" si="17"/>
        <v>800</v>
      </c>
      <c r="X66" s="437">
        <f t="shared" si="18"/>
        <v>3300</v>
      </c>
      <c r="Y66" s="434">
        <v>1000</v>
      </c>
      <c r="Z66" s="435">
        <v>1</v>
      </c>
      <c r="AA66" s="438">
        <v>0.5</v>
      </c>
      <c r="AB66" s="439">
        <f t="shared" si="19"/>
        <v>500</v>
      </c>
      <c r="AC66" s="434">
        <v>15</v>
      </c>
      <c r="AD66" s="435">
        <v>1</v>
      </c>
      <c r="AE66" s="440">
        <v>250</v>
      </c>
      <c r="AF66" s="482">
        <f t="shared" si="4"/>
        <v>3750</v>
      </c>
      <c r="AG66" s="441" t="s">
        <v>152</v>
      </c>
      <c r="AH66" s="442">
        <v>2500</v>
      </c>
      <c r="AI66" s="34"/>
    </row>
    <row r="67" spans="1:35" ht="105.6" x14ac:dyDescent="0.25">
      <c r="A67" s="389">
        <v>11.6</v>
      </c>
      <c r="B67" s="517" t="s">
        <v>133</v>
      </c>
      <c r="C67" s="390" t="s">
        <v>107</v>
      </c>
      <c r="D67" s="391"/>
      <c r="E67" s="392"/>
      <c r="F67" s="392" t="s">
        <v>18</v>
      </c>
      <c r="G67" s="392" t="s">
        <v>18</v>
      </c>
      <c r="H67" s="392" t="s">
        <v>18</v>
      </c>
      <c r="I67" s="392" t="s">
        <v>18</v>
      </c>
      <c r="J67" s="392" t="s">
        <v>18</v>
      </c>
      <c r="K67" s="392"/>
      <c r="L67" s="392"/>
      <c r="M67" s="393"/>
      <c r="N67" s="394" t="s">
        <v>134</v>
      </c>
      <c r="O67" s="395" t="s">
        <v>108</v>
      </c>
      <c r="P67" s="396" t="s">
        <v>38</v>
      </c>
      <c r="Q67" s="397">
        <f>SUM(S67,X67,AB67,AF67,AH67)</f>
        <v>66170</v>
      </c>
      <c r="R67" s="397">
        <f t="shared" si="0"/>
        <v>79404</v>
      </c>
      <c r="S67" s="397">
        <f t="shared" si="1"/>
        <v>15270</v>
      </c>
      <c r="T67" s="398">
        <v>15</v>
      </c>
      <c r="U67" s="399">
        <v>2</v>
      </c>
      <c r="V67" s="399">
        <v>250</v>
      </c>
      <c r="W67" s="400">
        <f t="shared" si="10"/>
        <v>2400</v>
      </c>
      <c r="X67" s="401">
        <f t="shared" si="9"/>
        <v>9900</v>
      </c>
      <c r="Y67" s="398">
        <v>1000</v>
      </c>
      <c r="Z67" s="399">
        <v>2</v>
      </c>
      <c r="AA67" s="402">
        <v>0.5</v>
      </c>
      <c r="AB67" s="403">
        <f t="shared" si="3"/>
        <v>1000</v>
      </c>
      <c r="AC67" s="398">
        <v>20</v>
      </c>
      <c r="AD67" s="399">
        <v>2</v>
      </c>
      <c r="AE67" s="404">
        <v>250</v>
      </c>
      <c r="AF67" s="405">
        <f t="shared" si="4"/>
        <v>10000</v>
      </c>
      <c r="AG67" s="406" t="s">
        <v>109</v>
      </c>
      <c r="AH67" s="407">
        <v>30000</v>
      </c>
      <c r="AI67" s="34"/>
    </row>
    <row r="68" spans="1:35" ht="37.5" customHeight="1" x14ac:dyDescent="0.25">
      <c r="A68" s="542">
        <v>11.7</v>
      </c>
      <c r="B68" s="521" t="s">
        <v>110</v>
      </c>
      <c r="C68" s="408" t="s">
        <v>82</v>
      </c>
      <c r="D68" s="409" t="s">
        <v>18</v>
      </c>
      <c r="E68" s="410"/>
      <c r="F68" s="410"/>
      <c r="G68" s="410"/>
      <c r="H68" s="410"/>
      <c r="I68" s="410"/>
      <c r="J68" s="410"/>
      <c r="K68" s="410"/>
      <c r="L68" s="410"/>
      <c r="M68" s="411"/>
      <c r="N68" s="412"/>
      <c r="O68" s="462" t="s">
        <v>111</v>
      </c>
      <c r="P68" s="414" t="s">
        <v>38</v>
      </c>
      <c r="Q68" s="415">
        <f>SUM(S68,X68,AB68,AF68,AH68)</f>
        <v>5850</v>
      </c>
      <c r="R68" s="415">
        <f t="shared" ref="R68:R69" si="20">Q68*1.2</f>
        <v>7020</v>
      </c>
      <c r="S68" s="415">
        <f t="shared" si="1"/>
        <v>1350</v>
      </c>
      <c r="T68" s="416" t="s">
        <v>21</v>
      </c>
      <c r="U68" s="417" t="s">
        <v>21</v>
      </c>
      <c r="V68" s="417" t="s">
        <v>21</v>
      </c>
      <c r="W68" s="418" t="s">
        <v>21</v>
      </c>
      <c r="X68" s="419" t="s">
        <v>21</v>
      </c>
      <c r="Y68" s="416">
        <v>1000</v>
      </c>
      <c r="Z68" s="417">
        <v>1</v>
      </c>
      <c r="AA68" s="420">
        <v>0.5</v>
      </c>
      <c r="AB68" s="421">
        <f t="shared" si="3"/>
        <v>500</v>
      </c>
      <c r="AC68" s="416">
        <v>10</v>
      </c>
      <c r="AD68" s="417">
        <v>1</v>
      </c>
      <c r="AE68" s="422">
        <v>250</v>
      </c>
      <c r="AF68" s="423">
        <f t="shared" si="4"/>
        <v>2500</v>
      </c>
      <c r="AG68" s="424" t="s">
        <v>112</v>
      </c>
      <c r="AH68" s="425">
        <v>1500</v>
      </c>
      <c r="AI68" s="34"/>
    </row>
    <row r="69" spans="1:35" ht="41.25" customHeight="1" x14ac:dyDescent="0.25">
      <c r="A69" s="543"/>
      <c r="B69" s="522" t="s">
        <v>110</v>
      </c>
      <c r="C69" s="463" t="s">
        <v>69</v>
      </c>
      <c r="D69" s="464"/>
      <c r="E69" s="465"/>
      <c r="F69" s="465" t="s">
        <v>18</v>
      </c>
      <c r="G69" s="465"/>
      <c r="H69" s="465"/>
      <c r="I69" s="465"/>
      <c r="J69" s="465"/>
      <c r="K69" s="465"/>
      <c r="L69" s="465"/>
      <c r="M69" s="466"/>
      <c r="N69" s="467"/>
      <c r="O69" s="468" t="s">
        <v>111</v>
      </c>
      <c r="P69" s="469" t="s">
        <v>38</v>
      </c>
      <c r="Q69" s="470">
        <f>SUM(S69,X69,AB69,AF69,AH69)</f>
        <v>5850</v>
      </c>
      <c r="R69" s="470">
        <f t="shared" si="20"/>
        <v>7020</v>
      </c>
      <c r="S69" s="470">
        <f t="shared" si="1"/>
        <v>1350</v>
      </c>
      <c r="T69" s="416" t="s">
        <v>21</v>
      </c>
      <c r="U69" s="417" t="s">
        <v>21</v>
      </c>
      <c r="V69" s="417" t="s">
        <v>21</v>
      </c>
      <c r="W69" s="418" t="s">
        <v>21</v>
      </c>
      <c r="X69" s="419" t="s">
        <v>21</v>
      </c>
      <c r="Y69" s="471">
        <v>1000</v>
      </c>
      <c r="Z69" s="472">
        <v>1</v>
      </c>
      <c r="AA69" s="475">
        <v>0.5</v>
      </c>
      <c r="AB69" s="476">
        <f t="shared" si="3"/>
        <v>500</v>
      </c>
      <c r="AC69" s="471">
        <v>10</v>
      </c>
      <c r="AD69" s="472">
        <v>1</v>
      </c>
      <c r="AE69" s="477">
        <v>250</v>
      </c>
      <c r="AF69" s="478">
        <f t="shared" si="4"/>
        <v>2500</v>
      </c>
      <c r="AG69" s="479" t="s">
        <v>112</v>
      </c>
      <c r="AH69" s="480">
        <v>1500</v>
      </c>
      <c r="AI69" s="34"/>
    </row>
    <row r="70" spans="1:35" ht="46.5" customHeight="1" x14ac:dyDescent="0.25">
      <c r="A70" s="544"/>
      <c r="B70" s="523" t="s">
        <v>110</v>
      </c>
      <c r="C70" s="426" t="s">
        <v>84</v>
      </c>
      <c r="D70" s="427"/>
      <c r="E70" s="428"/>
      <c r="F70" s="428"/>
      <c r="G70" s="428"/>
      <c r="H70" s="428" t="s">
        <v>18</v>
      </c>
      <c r="I70" s="428"/>
      <c r="J70" s="428"/>
      <c r="K70" s="428"/>
      <c r="L70" s="428"/>
      <c r="M70" s="429"/>
      <c r="N70" s="430"/>
      <c r="O70" s="481" t="s">
        <v>111</v>
      </c>
      <c r="P70" s="432" t="s">
        <v>38</v>
      </c>
      <c r="Q70" s="433">
        <f>SUM(S70,X70,AB70,AF70,AH70)</f>
        <v>5850</v>
      </c>
      <c r="R70" s="433">
        <f>Q70*1.2</f>
        <v>7020</v>
      </c>
      <c r="S70" s="433">
        <f t="shared" si="1"/>
        <v>1350</v>
      </c>
      <c r="T70" s="416" t="s">
        <v>21</v>
      </c>
      <c r="U70" s="417" t="s">
        <v>21</v>
      </c>
      <c r="V70" s="417" t="s">
        <v>21</v>
      </c>
      <c r="W70" s="418" t="s">
        <v>21</v>
      </c>
      <c r="X70" s="419" t="s">
        <v>21</v>
      </c>
      <c r="Y70" s="434">
        <v>1000</v>
      </c>
      <c r="Z70" s="435">
        <v>1</v>
      </c>
      <c r="AA70" s="438">
        <v>0.5</v>
      </c>
      <c r="AB70" s="439">
        <f t="shared" si="3"/>
        <v>500</v>
      </c>
      <c r="AC70" s="434">
        <v>10</v>
      </c>
      <c r="AD70" s="435">
        <v>1</v>
      </c>
      <c r="AE70" s="440">
        <v>250</v>
      </c>
      <c r="AF70" s="482">
        <f t="shared" si="4"/>
        <v>2500</v>
      </c>
      <c r="AG70" s="441" t="s">
        <v>112</v>
      </c>
      <c r="AH70" s="442">
        <v>1500</v>
      </c>
      <c r="AI70" s="34"/>
    </row>
    <row r="71" spans="1:35" ht="15" customHeight="1" x14ac:dyDescent="0.25">
      <c r="A71" s="545" t="s">
        <v>153</v>
      </c>
      <c r="B71" s="546"/>
      <c r="C71" s="546"/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7"/>
      <c r="Q71" s="526">
        <f>SUM(Q3:Q70)</f>
        <v>2387434.4000000004</v>
      </c>
      <c r="R71" s="526">
        <f>Q71*1.2</f>
        <v>2864921.2800000003</v>
      </c>
      <c r="S71" s="528"/>
      <c r="T71" s="529"/>
      <c r="U71" s="529"/>
      <c r="V71" s="529"/>
      <c r="W71" s="529"/>
      <c r="X71" s="529"/>
      <c r="Y71" s="529"/>
      <c r="Z71" s="529"/>
      <c r="AA71" s="529"/>
      <c r="AB71" s="529"/>
      <c r="AC71" s="529"/>
      <c r="AD71" s="529"/>
      <c r="AE71" s="529"/>
      <c r="AF71" s="529"/>
      <c r="AG71" s="529"/>
      <c r="AH71" s="530"/>
    </row>
    <row r="72" spans="1:35" ht="15" customHeight="1" thickBot="1" x14ac:dyDescent="0.3">
      <c r="A72" s="548"/>
      <c r="B72" s="549"/>
      <c r="C72" s="549"/>
      <c r="D72" s="549"/>
      <c r="E72" s="549"/>
      <c r="F72" s="549"/>
      <c r="G72" s="549"/>
      <c r="H72" s="549"/>
      <c r="I72" s="549"/>
      <c r="J72" s="549"/>
      <c r="K72" s="549"/>
      <c r="L72" s="549"/>
      <c r="M72" s="549"/>
      <c r="N72" s="549"/>
      <c r="O72" s="549"/>
      <c r="P72" s="550"/>
      <c r="Q72" s="527"/>
      <c r="R72" s="527">
        <f t="shared" ref="R72" si="21">Q72*1.2</f>
        <v>0</v>
      </c>
      <c r="S72" s="531"/>
      <c r="T72" s="532"/>
      <c r="U72" s="532"/>
      <c r="V72" s="532"/>
      <c r="W72" s="532"/>
      <c r="X72" s="532"/>
      <c r="Y72" s="532"/>
      <c r="Z72" s="532"/>
      <c r="AA72" s="532"/>
      <c r="AB72" s="532"/>
      <c r="AC72" s="532"/>
      <c r="AD72" s="532"/>
      <c r="AE72" s="532"/>
      <c r="AF72" s="532"/>
      <c r="AG72" s="532"/>
      <c r="AH72" s="533"/>
    </row>
    <row r="73" spans="1:35" x14ac:dyDescent="0.25">
      <c r="A73" s="483"/>
      <c r="B73" s="524"/>
      <c r="C73" s="484"/>
      <c r="D73" s="485"/>
      <c r="E73" s="485"/>
      <c r="F73" s="485"/>
      <c r="G73" s="485"/>
      <c r="H73" s="485"/>
      <c r="I73" s="485"/>
      <c r="J73" s="485"/>
      <c r="K73" s="485"/>
      <c r="L73" s="485"/>
      <c r="M73" s="485"/>
      <c r="N73" s="486"/>
      <c r="O73" s="486"/>
      <c r="P73" s="484"/>
      <c r="Q73" s="484"/>
      <c r="R73" s="484"/>
    </row>
  </sheetData>
  <sheetProtection algorithmName="SHA-512" hashValue="O6bO+mNz/BzaGhnMcj4RpD+nzVvxN0X2wJslcTi2+6xa16cB0li6aBcJ0voDMbhZ/cq95DWTPDueuoL+n1FG2A==" saltValue="Nrlo5Q4W5l0Z9n14M/oIpg==" spinCount="100000" sheet="1" objects="1" scenarios="1" sort="0"/>
  <mergeCells count="27">
    <mergeCell ref="A31:A38"/>
    <mergeCell ref="Q1:Q2"/>
    <mergeCell ref="R1:R2"/>
    <mergeCell ref="S1:S2"/>
    <mergeCell ref="T1:X1"/>
    <mergeCell ref="A1:B2"/>
    <mergeCell ref="C1:C2"/>
    <mergeCell ref="D1:M1"/>
    <mergeCell ref="N1:N2"/>
    <mergeCell ref="O1:O2"/>
    <mergeCell ref="P1:P2"/>
    <mergeCell ref="AG1:AH1"/>
    <mergeCell ref="A6:A9"/>
    <mergeCell ref="A10:A11"/>
    <mergeCell ref="A15:A22"/>
    <mergeCell ref="A23:A28"/>
    <mergeCell ref="Y1:AB1"/>
    <mergeCell ref="AC1:AF1"/>
    <mergeCell ref="Q71:Q72"/>
    <mergeCell ref="R71:R72"/>
    <mergeCell ref="S71:AH72"/>
    <mergeCell ref="A39:A41"/>
    <mergeCell ref="A45:A49"/>
    <mergeCell ref="A57:A58"/>
    <mergeCell ref="A61:A66"/>
    <mergeCell ref="A68:A70"/>
    <mergeCell ref="A71:P72"/>
  </mergeCells>
  <pageMargins left="0.25" right="0.25" top="0.75" bottom="0.75" header="0.3" footer="0.3"/>
  <pageSetup paperSize="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Dactylorhiza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pokworld</dc:creator>
  <cp:lastModifiedBy>KStoyanova</cp:lastModifiedBy>
  <cp:revision>1</cp:revision>
  <cp:lastPrinted>2022-01-05T12:55:02Z</cp:lastPrinted>
  <dcterms:created xsi:type="dcterms:W3CDTF">2021-09-05T11:33:00Z</dcterms:created>
  <dcterms:modified xsi:type="dcterms:W3CDTF">2022-03-02T09:32:34Z</dcterms:modified>
</cp:coreProperties>
</file>