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<sst xmlns="http://schemas.openxmlformats.org/spreadsheetml/2006/main" count="3342" uniqueCount="1956">
  <si>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</si>
  <si>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</si>
  <si>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</si>
  <si>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</si>
  <si>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</si>
  <si>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</si>
  <si>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</si>
  <si>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</si>
  <si>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</si>
  <si>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</si>
  <si>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</si>
  <si>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</si>
  <si>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</si>
  <si>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</si>
  <si>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</si>
  <si>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</si>
  <si>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</si>
  <si>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</si>
  <si>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</si>
  <si>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</si>
  <si>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</si>
  <si>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</si>
  <si>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</si>
  <si>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</si>
  <si>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</si>
  <si>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</si>
  <si>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</si>
  <si>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</si>
  <si>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</si>
  <si>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</si>
  <si>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</si>
  <si>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</si>
  <si>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</si>
  <si>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</si>
  <si>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</si>
  <si>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</si>
  <si>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</si>
  <si>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</si>
  <si>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</si>
  <si>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</si>
  <si>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</si>
  <si>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</si>
  <si>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</si>
  <si>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</si>
  <si>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</si>
  <si>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</si>
  <si>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</si>
  <si>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</si>
  <si>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</si>
  <si>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</si>
  <si>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</si>
  <si>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</si>
  <si>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</si>
  <si>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</si>
  <si>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</si>
  <si>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</si>
  <si>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</si>
  <si>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</si>
  <si>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</si>
  <si>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</si>
  <si>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</si>
  <si>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</si>
  <si>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</si>
  <si>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</si>
  <si>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</si>
  <si>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</si>
  <si>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</si>
  <si>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</si>
  <si>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</si>
  <si>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</si>
  <si>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</si>
  <si>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</si>
  <si>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</si>
  <si>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</si>
  <si>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</si>
  <si>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</si>
  <si>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</si>
  <si>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</si>
  <si>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</si>
  <si>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</si>
  <si>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</si>
  <si>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</si>
  <si>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</si>
  <si>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</si>
  <si>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</si>
  <si>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</si>
  <si>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</si>
  <si>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</si>
  <si>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</si>
  <si>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</si>
  <si>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</si>
  <si>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</si>
  <si>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</si>
  <si>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</si>
  <si>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</si>
  <si>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</si>
  <si>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</si>
  <si>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</si>
  <si>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</si>
  <si>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</si>
  <si>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</si>
  <si>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</si>
  <si>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</si>
  <si>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</si>
  <si>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</si>
  <si>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</si>
  <si>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</si>
  <si>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</si>
  <si>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</si>
  <si>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</si>
  <si>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</si>
  <si>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</si>
  <si>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</si>
  <si>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</si>
  <si>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</si>
  <si>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</si>
  <si>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</si>
  <si>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</si>
  <si>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</si>
  <si>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</si>
  <si>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</si>
  <si>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</si>
  <si>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</si>
  <si>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</si>
  <si>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</si>
  <si>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</si>
  <si>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</si>
  <si>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</si>
  <si>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</si>
  <si>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</si>
  <si>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</si>
  <si>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</si>
  <si>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</si>
  <si>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</si>
  <si>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</si>
  <si>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</si>
  <si>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</si>
  <si>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</si>
  <si>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</si>
  <si>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</si>
  <si>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</si>
  <si>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</si>
  <si>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</si>
  <si>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</si>
  <si>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</si>
  <si>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</si>
  <si>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</si>
  <si>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</si>
  <si>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</si>
  <si>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</si>
  <si>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</si>
  <si>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</si>
  <si>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</si>
  <si>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</si>
  <si>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</si>
  <si>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</si>
  <si>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</si>
  <si>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</si>
  <si>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</si>
  <si>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</si>
  <si>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</si>
  <si>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</si>
  <si>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</si>
  <si>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</si>
  <si>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</si>
  <si>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</si>
  <si>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</si>
  <si>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</si>
  <si>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</si>
  <si>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</si>
  <si>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</si>
  <si>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</si>
  <si>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</si>
  <si>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</si>
  <si>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</si>
  <si>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</si>
  <si>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</si>
  <si>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</si>
  <si>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</si>
  <si>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</si>
  <si>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</si>
  <si>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</si>
  <si>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</si>
  <si>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</si>
  <si>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</si>
  <si>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</si>
  <si>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</si>
  <si>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</si>
  <si>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</si>
  <si>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</si>
  <si>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</si>
  <si>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</si>
  <si>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</si>
  <si>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</si>
  <si>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</si>
  <si>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</si>
  <si>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</si>
  <si>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</si>
  <si>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</si>
  <si>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</si>
  <si>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</si>
  <si>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</si>
  <si>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</si>
  <si>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</si>
  <si>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</si>
  <si>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</si>
  <si>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</si>
  <si>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</si>
  <si>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</si>
  <si>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</si>
  <si>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</si>
  <si>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</si>
  <si>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</si>
  <si>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</si>
  <si>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</si>
  <si>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</si>
  <si>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</si>
  <si>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</si>
  <si>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</si>
  <si>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</si>
  <si>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</si>
  <si>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</si>
  <si>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</si>
  <si>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</si>
  <si>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</si>
  <si>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</si>
  <si>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</si>
  <si>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</si>
  <si>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</si>
  <si>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</si>
  <si>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</si>
  <si>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</si>
  <si>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</si>
  <si>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</si>
  <si>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</si>
  <si>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</si>
  <si>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</si>
  <si>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</si>
  <si>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</si>
  <si>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</si>
  <si>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</si>
  <si>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</si>
  <si>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</si>
  <si>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</si>
  <si>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</si>
  <si>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</si>
  <si>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</si>
  <si>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</si>
  <si>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</si>
  <si>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</si>
  <si>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</si>
  <si>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</si>
  <si>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</si>
  <si>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</si>
  <si>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</si>
  <si>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</si>
  <si>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</si>
  <si>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</si>
  <si>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</si>
  <si>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</si>
  <si>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</si>
  <si>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</si>
  <si>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</si>
  <si>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</si>
  <si>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</si>
  <si>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</si>
  <si>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</si>
  <si>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</si>
  <si>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</si>
  <si>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</si>
  <si>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</si>
  <si>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</si>
  <si>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</si>
  <si>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</si>
  <si>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</si>
  <si>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</si>
  <si>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</si>
  <si>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</si>
  <si>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</si>
  <si>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</si>
  <si>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</si>
  <si>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</si>
  <si>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</si>
  <si>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</si>
  <si>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</si>
  <si>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</si>
  <si>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</si>
  <si>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</si>
  <si>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</si>
  <si>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</si>
  <si>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</si>
  <si>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</si>
  <si>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</si>
  <si>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</si>
  <si>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</si>
  <si>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</si>
  <si>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</si>
  <si>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</si>
  <si>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</si>
  <si>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</si>
  <si>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</si>
  <si>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</si>
  <si>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</si>
  <si>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</si>
  <si>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</si>
  <si>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</si>
  <si>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</si>
  <si>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</si>
  <si>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</si>
  <si>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</si>
  <si>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</si>
  <si>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</si>
  <si>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</si>
  <si>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</si>
  <si>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</si>
  <si>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</si>
  <si>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</si>
  <si>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</si>
  <si>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</si>
  <si>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</si>
  <si>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</si>
  <si>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</si>
  <si>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</si>
  <si>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</si>
  <si>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</si>
  <si>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</si>
  <si>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</si>
  <si>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</si>
  <si>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</si>
  <si>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</si>
  <si>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</si>
  <si>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</si>
  <si>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</si>
  <si>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</si>
  <si>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</si>
  <si>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</si>
  <si>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</si>
  <si>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</si>
  <si>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</si>
  <si>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</si>
  <si>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</si>
  <si>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</si>
  <si>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</si>
  <si>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</si>
  <si>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</si>
  <si>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</si>
  <si>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</si>
  <si>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</si>
  <si>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</si>
  <si>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</si>
  <si>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</si>
  <si>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</si>
  <si>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</si>
  <si>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</si>
  <si>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</si>
  <si>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</si>
  <si>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</si>
  <si>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</si>
  <si>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</si>
  <si>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</si>
  <si>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</si>
  <si>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</si>
  <si>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</si>
  <si>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</si>
  <si>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</si>
  <si>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</si>
  <si>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</si>
  <si>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</si>
  <si>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</si>
  <si>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</si>
  <si>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</si>
  <si>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</si>
  <si>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</si>
  <si>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</si>
  <si>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</si>
  <si>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</si>
  <si>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</si>
  <si>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</si>
  <si>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</si>
  <si>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</si>
  <si>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</si>
  <si>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</si>
  <si>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</si>
  <si>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</si>
  <si>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</si>
  <si>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</si>
  <si>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</si>
  <si>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</si>
  <si>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</si>
  <si>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</si>
  <si>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</si>
  <si>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</si>
  <si>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</si>
  <si>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</si>
  <si>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</si>
  <si>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</si>
  <si>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</si>
  <si>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</si>
  <si>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</si>
  <si>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</si>
  <si>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</si>
  <si>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</si>
  <si>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</si>
  <si>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</si>
  <si>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</si>
  <si>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</si>
  <si>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</si>
  <si>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</si>
  <si>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</si>
  <si>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</si>
  <si>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</si>
  <si>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</si>
  <si>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</si>
  <si>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</si>
  <si>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</si>
  <si>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</si>
  <si>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</si>
  <si>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</si>
  <si>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</si>
  <si>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</si>
  <si>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</si>
  <si>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</si>
  <si>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</si>
  <si>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</si>
  <si>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</si>
  <si>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</si>
  <si>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</si>
  <si>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</si>
  <si>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</si>
  <si>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</si>
  <si>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</si>
  <si>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</si>
  <si>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</si>
  <si>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</si>
  <si>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</si>
  <si>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</si>
  <si>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</si>
  <si>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</si>
  <si>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</si>
  <si>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</si>
  <si>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</si>
  <si>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</si>
  <si>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</si>
  <si>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</si>
  <si>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</si>
  <si>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</si>
  <si>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</si>
  <si>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</si>
  <si>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</si>
  <si>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</si>
  <si>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</si>
  <si>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</si>
  <si>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</si>
  <si>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</si>
  <si>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</si>
  <si>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</si>
  <si>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</si>
  <si>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</si>
  <si>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</si>
  <si>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</si>
  <si>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</si>
  <si>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</si>
  <si>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</si>
  <si>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</si>
  <si>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</si>
  <si>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</si>
  <si>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</si>
  <si>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</si>
  <si>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</si>
  <si>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</si>
  <si>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</si>
  <si>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</si>
  <si>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</si>
  <si>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</si>
  <si>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</si>
  <si>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</si>
  <si>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</si>
  <si>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</si>
  <si>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</si>
  <si>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</si>
  <si>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</si>
  <si>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</si>
  <si>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</si>
  <si>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</si>
  <si>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</si>
  <si>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</si>
  <si>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</si>
  <si>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</si>
  <si>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</si>
  <si>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</si>
  <si>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</si>
  <si>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</si>
  <si>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</si>
  <si>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</si>
  <si>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</si>
  <si>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</si>
  <si>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</si>
  <si>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</si>
  <si>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</si>
  <si>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</si>
  <si>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</si>
  <si>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</si>
  <si>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</si>
  <si>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</si>
  <si>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</si>
  <si>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</si>
  <si>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</si>
  <si>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</si>
  <si>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</si>
  <si>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</si>
  <si>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</si>
  <si>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</si>
  <si>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</si>
  <si>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</si>
  <si>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</si>
  <si>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</si>
  <si>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</si>
  <si>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</si>
  <si>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</si>
  <si>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</si>
  <si>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</si>
  <si>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</si>
  <si>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</si>
  <si>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</si>
  <si>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</si>
  <si>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</si>
  <si>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</si>
  <si>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</si>
  <si>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</si>
  <si>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</si>
  <si>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</si>
  <si>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</si>
  <si>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</si>
  <si>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</si>
  <si>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</si>
  <si>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</si>
  <si>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</si>
  <si>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</si>
  <si>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</si>
  <si>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</si>
  <si>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</si>
  <si>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</si>
  <si>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</si>
  <si>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</si>
  <si>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</si>
  <si>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</si>
  <si>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</si>
  <si>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</si>
  <si>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</si>
  <si>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</si>
  <si>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</si>
  <si>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</si>
  <si>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</si>
  <si>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</si>
  <si>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</si>
  <si>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</si>
  <si>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</si>
  <si>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</si>
  <si>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</si>
  <si>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</si>
  <si>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</si>
  <si>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</si>
  <si>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</si>
  <si>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</si>
  <si>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</si>
  <si>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</si>
  <si>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</si>
  <si>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</si>
  <si>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</si>
  <si>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</si>
  <si>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</si>
  <si>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</si>
  <si>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</si>
  <si>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</si>
  <si>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</si>
  <si>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</si>
  <si>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</si>
  <si>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</si>
  <si>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</si>
  <si>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</si>
  <si>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</si>
  <si>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</si>
  <si>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</si>
  <si>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</si>
  <si>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</si>
  <si>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</si>
  <si>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</si>
  <si>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</si>
  <si>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</si>
  <si>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</si>
  <si>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</si>
  <si>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</si>
  <si>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</si>
  <si>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</si>
  <si>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</si>
  <si>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</si>
  <si>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</si>
  <si>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</si>
  <si>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</si>
  <si>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</si>
  <si>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</si>
  <si>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</si>
  <si>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</si>
  <si>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</si>
  <si>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</si>
  <si>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</si>
  <si>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</si>
  <si>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</si>
  <si>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</si>
  <si>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</si>
  <si>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</si>
  <si>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</si>
  <si>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</si>
  <si>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</si>
  <si>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</si>
  <si>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</si>
  <si>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</si>
  <si>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</si>
  <si>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</si>
  <si>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</si>
  <si>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</si>
  <si>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</si>
  <si>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</si>
  <si>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</si>
  <si>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</si>
  <si>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</si>
  <si>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</si>
  <si>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</si>
  <si>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</si>
  <si>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</si>
  <si>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</si>
  <si>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</si>
  <si>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</si>
  <si>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</si>
  <si>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</si>
  <si>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</si>
  <si>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</si>
  <si>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</si>
  <si>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</si>
  <si>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</si>
  <si>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</si>
  <si>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</si>
  <si>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</si>
  <si>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</si>
  <si>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</si>
  <si>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</si>
  <si>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</si>
  <si>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</si>
  <si>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</si>
  <si>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</si>
  <si>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</si>
  <si>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</si>
  <si>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</si>
  <si>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</si>
  <si>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</si>
  <si>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</si>
  <si>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</si>
  <si>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</si>
  <si>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</si>
  <si>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</si>
  <si>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</si>
  <si>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</si>
  <si>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</si>
  <si>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</si>
  <si>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</si>
  <si>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</si>
  <si>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</si>
  <si>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</si>
  <si>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</si>
  <si>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</si>
  <si>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</si>
  <si>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</si>
  <si>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</si>
  <si>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</si>
  <si>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</si>
  <si>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</si>
  <si>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</si>
  <si>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</si>
  <si>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</si>
  <si>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</si>
  <si>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</si>
  <si>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</si>
  <si>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</si>
  <si>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</si>
  <si>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</si>
  <si>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</si>
  <si>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</si>
  <si>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</si>
  <si>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</si>
  <si>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</si>
  <si>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</si>
  <si>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</si>
  <si>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</si>
  <si>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</si>
  <si>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</si>
  <si>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</si>
  <si>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</si>
  <si>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</si>
  <si>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</si>
  <si>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</si>
  <si>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</si>
  <si>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</si>
  <si>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</si>
  <si>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</si>
  <si>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</si>
  <si>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</si>
  <si>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</si>
  <si>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</si>
  <si>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</si>
  <si>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</si>
  <si>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</si>
  <si>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</si>
  <si>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</si>
  <si>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</si>
  <si>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</si>
  <si>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</si>
  <si>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</si>
  <si>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</si>
  <si>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</si>
  <si>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</si>
  <si>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</si>
  <si>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</si>
  <si>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</si>
  <si>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</si>
  <si>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</si>
  <si>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</si>
  <si>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</si>
  <si>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</si>
  <si>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</si>
  <si>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</si>
  <si>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</si>
  <si>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</si>
  <si>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</si>
  <si>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</si>
  <si>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</si>
  <si>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</si>
  <si>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</si>
  <si>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</si>
  <si>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</si>
  <si>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</si>
  <si>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</si>
  <si>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</si>
  <si>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</si>
  <si>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</si>
  <si>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</si>
  <si>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</si>
  <si>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</si>
  <si>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</si>
  <si>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</si>
  <si>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</si>
  <si>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</si>
  <si>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</si>
  <si>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</si>
  <si>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</si>
  <si>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</si>
  <si>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</si>
  <si>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</si>
  <si>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</si>
  <si>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</si>
  <si>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</si>
  <si>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</si>
  <si>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</si>
  <si>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</si>
  <si>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</si>
  <si>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</si>
  <si>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</si>
  <si>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</si>
  <si>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</si>
  <si>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</si>
  <si>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</si>
  <si>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</si>
  <si>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</si>
  <si>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</si>
  <si>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</si>
  <si>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</si>
  <si>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</si>
  <si>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</si>
  <si>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</si>
  <si>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</si>
  <si>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</si>
  <si>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</si>
  <si>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</si>
  <si>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</si>
  <si>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</si>
  <si>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</si>
  <si>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</si>
  <si>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</si>
  <si>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</si>
  <si>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</si>
  <si>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</si>
  <si>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</si>
  <si>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</si>
  <si>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</si>
  <si>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</si>
  <si>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</si>
  <si>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</si>
  <si>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</si>
  <si>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</si>
  <si>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</si>
  <si>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</si>
  <si>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</si>
  <si>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</si>
  <si>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</si>
  <si>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</si>
  <si>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</si>
  <si>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</si>
  <si>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</si>
  <si>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</si>
  <si>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</si>
  <si>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</si>
  <si>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</si>
  <si>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</si>
  <si>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</si>
  <si>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</si>
  <si>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</si>
  <si>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</si>
  <si>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</si>
  <si>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</si>
  <si>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</si>
  <si>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</si>
  <si>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</si>
  <si>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</si>
  <si>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</si>
  <si>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</si>
  <si>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</si>
  <si>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</si>
  <si>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</si>
  <si>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</si>
  <si>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</si>
  <si>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</si>
  <si>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</si>
  <si>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</si>
  <si>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</si>
  <si>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</si>
  <si>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</si>
  <si>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</si>
  <si>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</si>
  <si>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</si>
  <si>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</si>
  <si>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</si>
  <si>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</si>
  <si>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</si>
  <si>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</si>
  <si>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</si>
  <si>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</si>
  <si>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</si>
  <si>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</si>
  <si>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</si>
  <si>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</si>
  <si>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</si>
  <si>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</si>
  <si>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</si>
  <si>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</si>
  <si>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</si>
  <si>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</si>
  <si>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</si>
  <si>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</si>
  <si>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</si>
  <si>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</si>
  <si>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</si>
  <si>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</si>
  <si>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</si>
  <si>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</si>
  <si>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</si>
  <si>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</si>
  <si>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</si>
  <si>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</si>
  <si>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</si>
  <si>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</si>
  <si>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</si>
  <si>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</si>
  <si>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</si>
  <si>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</si>
  <si>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</si>
  <si>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</si>
  <si>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</si>
  <si>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</si>
  <si>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</si>
  <si>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</si>
  <si>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</si>
  <si>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</si>
  <si>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</si>
  <si>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</si>
  <si>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</si>
  <si>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</si>
  <si>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</si>
  <si>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</si>
  <si>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</si>
  <si>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</si>
  <si>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</si>
  <si>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</si>
  <si>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</si>
  <si>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</si>
  <si>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</si>
  <si>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</si>
  <si>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</si>
  <si>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</si>
  <si>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</si>
  <si>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</si>
  <si>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</si>
  <si>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</si>
  <si>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</si>
  <si>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</si>
  <si>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</si>
  <si>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</si>
  <si>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</si>
  <si>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</si>
  <si>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</si>
  <si>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</si>
  <si>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</si>
  <si>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</si>
  <si>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</si>
  <si>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</si>
  <si>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</si>
  <si>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</si>
  <si>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</si>
  <si>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</si>
  <si>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</si>
  <si>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</si>
  <si>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</si>
  <si>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</si>
  <si>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</si>
  <si>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</si>
  <si>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</si>
  <si>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</si>
  <si>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</si>
  <si>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</si>
  <si>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</si>
  <si>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</si>
  <si>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</si>
  <si>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</si>
  <si>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</si>
  <si>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</si>
  <si>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</si>
  <si>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</si>
  <si>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</si>
  <si>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</si>
  <si>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</si>
  <si>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</si>
  <si>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</si>
  <si>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</si>
  <si>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</si>
  <si>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</si>
  <si>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</si>
  <si>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</si>
  <si>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</si>
  <si>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</si>
  <si>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</si>
  <si>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</si>
  <si>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</si>
  <si>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</si>
  <si>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</si>
  <si>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</si>
  <si>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</si>
  <si>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</si>
  <si>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</si>
  <si>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</si>
  <si>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</si>
  <si>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</si>
  <si>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</si>
  <si>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</si>
  <si>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</si>
  <si>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</si>
  <si>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</si>
  <si>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</si>
  <si>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</si>
  <si>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</si>
  <si>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</si>
  <si>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</si>
  <si>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</si>
  <si>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</si>
  <si>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</si>
  <si>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</si>
  <si>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</si>
  <si>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</si>
  <si>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</si>
  <si>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</si>
  <si>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</si>
  <si>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</si>
  <si>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</si>
  <si>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</si>
  <si>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</si>
  <si>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</si>
  <si>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</si>
  <si>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</si>
  <si>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</si>
  <si>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</si>
  <si>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</si>
  <si>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</si>
  <si>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</si>
  <si>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</si>
  <si>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</si>
  <si>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</si>
  <si>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</si>
  <si>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</si>
  <si>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</si>
  <si>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</si>
  <si>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</si>
  <si>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</si>
  <si>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</si>
  <si>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</si>
  <si>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</si>
  <si>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</si>
  <si>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</si>
  <si>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</si>
  <si>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</si>
  <si>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</si>
  <si>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</si>
  <si>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</si>
  <si>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</si>
  <si>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</si>
  <si>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</si>
  <si>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</si>
  <si>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</si>
  <si>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</si>
  <si>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</si>
  <si>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</si>
  <si>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</si>
  <si>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</si>
  <si>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</si>
  <si>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</si>
  <si>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</si>
  <si>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</si>
  <si>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</si>
  <si>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</si>
  <si>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</si>
  <si>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</si>
  <si>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</si>
  <si>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</si>
  <si>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</si>
  <si>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</si>
  <si>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</si>
  <si>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</si>
  <si>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</si>
  <si>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</si>
  <si>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</si>
  <si>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</si>
  <si>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</si>
  <si>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</si>
  <si>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</si>
  <si>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</si>
  <si>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</si>
  <si>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</si>
  <si>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</si>
  <si>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</si>
  <si>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</si>
  <si>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</si>
  <si>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</si>
  <si>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</si>
  <si>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</si>
  <si>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</si>
  <si>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</si>
  <si>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</si>
  <si>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</si>
  <si>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</si>
  <si>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</si>
  <si>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</si>
  <si>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</si>
  <si>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</si>
  <si>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</si>
  <si>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</si>
  <si>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</si>
  <si>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</si>
  <si>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</si>
  <si>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</si>
  <si>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</si>
  <si>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</si>
  <si>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</si>
  <si>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</si>
  <si>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</si>
  <si>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</si>
  <si>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</si>
  <si>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</si>
  <si>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</si>
  <si>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</si>
  <si>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</si>
  <si>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</si>
  <si>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</si>
  <si>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</si>
  <si>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</si>
  <si>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</si>
  <si>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</si>
  <si>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</si>
  <si>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</si>
  <si>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</si>
  <si>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</si>
  <si>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</si>
  <si>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</si>
  <si>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</si>
  <si>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</si>
  <si>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</si>
  <si>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</si>
  <si>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</si>
  <si>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</si>
  <si>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</si>
  <si>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</si>
  <si>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</si>
  <si>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</si>
  <si>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</si>
  <si>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</si>
  <si>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</si>
  <si>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</si>
  <si>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</si>
  <si>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</si>
  <si>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</si>
  <si>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</si>
  <si>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</si>
  <si>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</si>
  <si>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</si>
  <si>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</si>
  <si>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</si>
  <si>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</si>
  <si>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</si>
  <si>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</si>
  <si>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</si>
  <si>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</si>
  <si>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</si>
  <si>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</si>
  <si>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</si>
  <si>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</si>
  <si>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</si>
  <si>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</si>
  <si>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</si>
  <si>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</si>
  <si>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</si>
  <si>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</si>
  <si>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</si>
  <si>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</si>
  <si>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</si>
  <si>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</si>
  <si>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</si>
  <si>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</si>
  <si>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</si>
  <si>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</si>
  <si>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</si>
  <si>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</si>
  <si>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</si>
  <si>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</si>
  <si>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</si>
  <si>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</si>
  <si>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</si>
  <si>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</si>
  <si>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</si>
  <si>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</si>
  <si>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</si>
  <si>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</si>
  <si>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</si>
  <si>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</si>
  <si>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</si>
  <si>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</si>
  <si>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</si>
  <si>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</si>
  <si>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</si>
  <si>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</si>
  <si>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</si>
  <si>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</si>
  <si>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</si>
  <si>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</si>
  <si>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</si>
  <si>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</si>
  <si>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</si>
  <si>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</si>
  <si>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</si>
  <si>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</si>
  <si>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</si>
  <si>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</si>
  <si>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</si>
  <si>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</si>
  <si>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</si>
  <si>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</si>
  <si>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</si>
  <si>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</si>
  <si>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</si>
  <si>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</si>
  <si>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</si>
  <si>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</si>
  <si>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</si>
  <si>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</si>
  <si>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</si>
  <si>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</si>
  <si>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</si>
  <si>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</si>
  <si>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</si>
  <si>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</si>
  <si>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</si>
  <si>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</si>
  <si>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</si>
  <si>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</si>
  <si>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</si>
  <si>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</si>
  <si>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</si>
  <si>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</si>
  <si>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</si>
  <si>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</si>
  <si>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</si>
  <si>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</si>
  <si>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</si>
  <si>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</si>
  <si>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</si>
  <si>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</si>
  <si>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</si>
  <si>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</si>
  <si>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</si>
  <si>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</si>
  <si>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</si>
  <si>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</si>
  <si>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</si>
  <si>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</si>
  <si>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</si>
  <si>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</si>
  <si>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</si>
  <si>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</si>
  <si>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</si>
  <si>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</si>
  <si>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</si>
  <si>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</si>
  <si>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</si>
  <si>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</si>
  <si>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</si>
  <si>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</si>
  <si>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</si>
  <si>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</si>
  <si>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</si>
  <si>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</si>
  <si>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</si>
  <si>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</si>
  <si>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</si>
  <si>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</si>
  <si>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</si>
  <si>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</si>
  <si>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</si>
  <si>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</si>
  <si>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</si>
  <si>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</si>
  <si>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</si>
  <si>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</si>
  <si>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</si>
  <si>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</si>
  <si>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</si>
  <si>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</si>
  <si>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</si>
  <si>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</si>
  <si>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</si>
  <si>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</si>
  <si>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</si>
  <si>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</si>
  <si>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</si>
  <si>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</si>
  <si>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</si>
  <si>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</si>
  <si>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</si>
  <si>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</si>
  <si>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</si>
  <si>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</si>
  <si>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</si>
  <si>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</si>
  <si>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</si>
  <si>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</si>
  <si>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</si>
  <si>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</si>
  <si>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</si>
  <si>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</si>
  <si>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</si>
  <si>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</si>
  <si>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</si>
  <si>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</si>
  <si>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</si>
  <si>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</si>
  <si>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</si>
  <si>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</si>
  <si>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</si>
  <si>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</si>
  <si>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</si>
  <si>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</si>
  <si>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</si>
  <si>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</si>
  <si>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</si>
  <si>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</si>
  <si>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</si>
  <si>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</si>
  <si>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</si>
  <si>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</si>
  <si>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</si>
  <si>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</si>
  <si>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</si>
  <si>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</si>
  <si>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</si>
  <si>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</si>
  <si>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</si>
  <si>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</si>
  <si>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</si>
  <si>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</si>
  <si>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</si>
  <si>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</si>
  <si>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</si>
  <si>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</si>
  <si>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</si>
  <si>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</si>
  <si>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</si>
  <si>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</si>
  <si>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</si>
  <si>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</si>
  <si>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</si>
  <si>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</si>
  <si>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</si>
  <si>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</si>
  <si>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</si>
  <si>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</si>
  <si>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</si>
  <si>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</si>
  <si>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</si>
  <si>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</si>
  <si>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</si>
  <si>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</si>
  <si>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</si>
  <si>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</si>
  <si>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</si>
  <si>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</si>
  <si>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</si>
  <si>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</si>
  <si>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</si>
  <si>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</si>
  <si>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</si>
  <si>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</si>
  <si>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</si>
  <si>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</si>
  <si>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</si>
  <si>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</si>
  <si>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</si>
  <si>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</si>
  <si>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</si>
  <si>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</si>
  <si>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</si>
  <si>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</si>
  <si>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</si>
  <si>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</si>
  <si>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</si>
  <si>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</si>
  <si>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</si>
  <si>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</si>
  <si>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</si>
  <si>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</si>
  <si>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</si>
  <si>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</si>
  <si>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</si>
  <si>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</si>
  <si>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</si>
  <si>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</si>
  <si>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</si>
  <si>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</si>
  <si>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</si>
  <si>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</si>
  <si>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</si>
  <si>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</si>
  <si>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</si>
  <si>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</si>
  <si>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</si>
  <si>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</si>
  <si>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</si>
  <si>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</si>
  <si>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</si>
  <si>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</si>
  <si>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</si>
  <si>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</si>
  <si>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</si>
  <si>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</si>
  <si>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</si>
  <si>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</si>
  <si>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</si>
  <si>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</si>
  <si>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</si>
  <si>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</si>
  <si>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</si>
  <si>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</si>
  <si>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</si>
  <si>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</si>
  <si>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</si>
  <si>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</si>
  <si>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</si>
  <si>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</si>
  <si>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</si>
  <si>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</si>
  <si>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</si>
  <si>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</si>
  <si>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</si>
  <si>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</si>
  <si>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</si>
  <si>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</si>
  <si>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</si>
  <si>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</si>
  <si>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</si>
  <si>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</si>
  <si>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</si>
  <si>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</si>
  <si>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</si>
  <si>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</si>
  <si>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</si>
  <si>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</si>
  <si>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</si>
  <si>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</si>
  <si>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</si>
  <si>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</si>
  <si>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</si>
  <si>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</si>
  <si>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</si>
  <si>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</si>
  <si>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</si>
  <si>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</si>
  <si>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</si>
  <si>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</si>
  <si>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</si>
  <si>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</si>
  <si>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</si>
  <si>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</si>
  <si>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</si>
  <si>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</si>
  <si>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</si>
  <si>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</si>
  <si>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</si>
  <si>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</si>
  <si>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</si>
  <si>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</si>
  <si>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</si>
  <si>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</si>
  <si>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</si>
  <si>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</si>
  <si>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</si>
  <si>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</si>
  <si>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</si>
  <si>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</si>
  <si>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</si>
  <si>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</si>
  <si>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</si>
  <si>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</si>
  <si>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</si>
  <si>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</si>
  <si>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</si>
  <si>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</si>
  <si>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</si>
  <si>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</si>
  <si>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</si>
  <si>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</si>
  <si>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</si>
  <si>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</si>
  <si>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</si>
  <si>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</si>
  <si>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</si>
  <si>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</si>
  <si>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</si>
  <si>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</si>
  <si>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</si>
  <si>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</si>
  <si>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</si>
  <si>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</si>
  <si>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</si>
  <si>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</si>
  <si>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</si>
  <si>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</si>
  <si>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</si>
  <si>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</si>
  <si>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</si>
  <si>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</si>
  <si>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</si>
  <si>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</si>
  <si>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</si>
  <si>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</si>
  <si>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</si>
  <si>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</si>
  <si>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</si>
  <si>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</si>
  <si>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</si>
  <si>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</si>
  <si>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</si>
  <si>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</si>
  <si>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</si>
  <si>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</si>
  <si>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</si>
  <si>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</si>
  <si>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</si>
  <si>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</si>
  <si>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</si>
  <si>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</si>
  <si>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</si>
  <si>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</si>
  <si>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</si>
  <si>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</si>
  <si>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</si>
  <si>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</si>
  <si>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</si>
  <si>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</si>
  <si>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</si>
  <si>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</si>
  <si>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</si>
  <si>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</si>
  <si>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</si>
  <si>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</si>
  <si>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</si>
  <si>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</si>
  <si>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</si>
  <si>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</si>
  <si>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</si>
  <si>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</si>
  <si>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</si>
  <si>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</si>
  <si>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</si>
  <si>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</si>
  <si>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</si>
  <si>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</si>
  <si>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</si>
  <si>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</si>
  <si>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</si>
  <si>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</si>
  <si>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</si>
  <si>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</si>
  <si>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</si>
  <si>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</si>
  <si>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</si>
  <si>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</si>
  <si>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</si>
  <si>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</si>
  <si>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</si>
  <si>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</si>
  <si>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</si>
  <si>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</si>
  <si>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</si>
  <si>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</si>
  <si>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</si>
  <si>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</si>
  <si>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</si>
  <si>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</si>
  <si>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</si>
  <si>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</si>
  <si>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</si>
  <si>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</si>
  <si>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</si>
  <si>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</si>
  <si>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</si>
  <si>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</si>
  <si>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</si>
  <si>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</si>
  <si>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</si>
  <si>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</si>
  <si>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</si>
  <si>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</si>
  <si>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</si>
  <si>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</si>
  <si>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</si>
  <si>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</si>
  <si>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</si>
  <si>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</si>
  <si>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</si>
  <si>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</si>
  <si>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</si>
  <si>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</si>
  <si>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</si>
  <si>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</si>
  <si>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</si>
  <si>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</si>
  <si>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</si>
  <si>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</si>
  <si>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</si>
  <si>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</si>
  <si>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</si>
  <si>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</si>
  <si>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</si>
  <si>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</si>
  <si>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</si>
  <si>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</si>
  <si>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</si>
  <si>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</si>
  <si>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</si>
  <si>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</si>
  <si>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</si>
  <si>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</si>
  <si>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</si>
  <si>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</si>
  <si>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</si>
  <si>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</si>
  <si>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</si>
  <si>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</si>
  <si>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</si>
  <si>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</si>
  <si>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</si>
  <si>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</si>
  <si>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</si>
  <si>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</si>
  <si>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</si>
  <si>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</si>
  <si>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</si>
  <si>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</si>
  <si>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</si>
  <si>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</si>
  <si>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</si>
  <si>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</si>
  <si>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</si>
  <si>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</si>
  <si>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</si>
  <si>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</si>
  <si>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</si>
  <si>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</si>
  <si>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</si>
  <si>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</si>
  <si>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</si>
  <si>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</si>
  <si>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</si>
  <si>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</si>
  <si>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</si>
  <si>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</si>
  <si>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</si>
  <si>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</si>
  <si>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</si>
  <si>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</si>
  <si>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</si>
  <si>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</si>
  <si>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</si>
  <si>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</si>
  <si>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</si>
  <si>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</si>
  <si>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</si>
  <si>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</si>
  <si>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</si>
  <si>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</si>
  <si>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</si>
  <si>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</si>
  <si>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</si>
  <si>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</si>
  <si>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</si>
  <si>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</si>
  <si>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</si>
  <si>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</si>
  <si>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</si>
  <si>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</si>
  <si>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</si>
  <si>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</si>
  <si>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</si>
  <si>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</si>
  <si>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</si>
  <si>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</si>
  <si>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</si>
  <si>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</si>
  <si>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</si>
  <si>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</si>
  <si>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</si>
  <si>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</si>
  <si>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</si>
  <si>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</si>
  <si>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</si>
  <si>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</si>
  <si>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</si>
  <si>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</si>
  <si>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</si>
  <si>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</si>
  <si>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</si>
  <si>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</si>
  <si>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</si>
  <si>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</si>
  <si>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</si>
  <si>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</si>
  <si>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</si>
  <si>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</si>
  <si>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</si>
  <si>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</si>
  <si>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</si>
  <si>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</si>
  <si>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</si>
  <si>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</si>
  <si>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</si>
  <si>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</si>
  <si>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</si>
  <si>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</si>
  <si>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</si>
  <si>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</si>
  <si>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</si>
  <si>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</si>
  <si>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</si>
  <si>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</si>
  <si>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</si>
  <si>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</si>
  <si>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</si>
  <si>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</si>
  <si>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</si>
  <si>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</si>
  <si>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</si>
  <si>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</si>
  <si>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</si>
  <si>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</si>
  <si>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</si>
  <si>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</si>
  <si>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</si>
  <si>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</si>
  <si>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</si>
  <si>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</si>
  <si>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</si>
  <si>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</si>
  <si>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</si>
  <si>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</si>
  <si>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</si>
  <si>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</si>
  <si>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</si>
  <si>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</si>
  <si>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</si>
  <si>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</si>
  <si>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</si>
  <si>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</si>
  <si>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</si>
  <si>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</si>
  <si>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</si>
  <si>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</si>
  <si>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</si>
  <si>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</si>
  <si>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</si>
  <si>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</si>
  <si>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</si>
  <si>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</si>
  <si>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</si>
  <si>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</si>
  <si>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</si>
  <si>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</si>
  <si>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</si>
  <si>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</si>
  <si>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</si>
  <si>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</si>
  <si>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</si>
  <si>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</si>
  <si>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</si>
  <si>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</si>
  <si>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</si>
  <si>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</si>
  <si>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</si>
  <si>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</si>
  <si>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</si>
  <si>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</si>
  <si>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</si>
  <si>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</si>
  <si>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</si>
  <si>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</si>
  <si>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</si>
  <si>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</si>
  <si>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</si>
  <si>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</si>
  <si>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</si>
  <si>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</si>
  <si>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</si>
  <si>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</si>
  <si>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</si>
  <si>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</si>
  <si>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</si>
  <si>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</si>
  <si>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</si>
  <si>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</si>
  <si>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</si>
  <si>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</si>
  <si>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</si>
  <si>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</si>
  <si>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</si>
  <si>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</si>
  <si>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</si>
  <si>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</si>
  <si>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</si>
  <si>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</si>
  <si>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</si>
  <si>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</si>
  <si>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</si>
  <si>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</si>
  <si>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</si>
  <si>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</si>
  <si>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</si>
  <si>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</si>
  <si>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</si>
  <si>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</si>
  <si>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</si>
  <si>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</si>
  <si>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</si>
  <si>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</si>
  <si>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</si>
  <si>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</si>
  <si>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</si>
  <si>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</si>
  <si>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</si>
  <si>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</si>
  <si>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</si>
  <si>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</si>
  <si>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</si>
  <si>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</si>
  <si>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</si>
  <si>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</si>
  <si>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</si>
  <si>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</si>
  <si>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</si>
  <si>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</si>
  <si>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</si>
  <si>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</si>
  <si>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</si>
  <si>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</si>
  <si>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</si>
  <si>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</si>
  <si>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</si>
  <si>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</si>
  <si>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</si>
  <si>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</si>
  <si>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</si>
  <si>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</si>
  <si>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</si>
  <si>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</si>
  <si>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</si>
  <si>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</si>
  <si>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</si>
  <si>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</si>
  <si>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</si>
  <si>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</si>
  <si>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</si>
  <si>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</si>
  <si>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</si>
  <si>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</si>
  <si>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</si>
  <si>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</si>
  <si>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</si>
  <si>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</si>
  <si>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</si>
  <si>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</si>
  <si>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</si>
  <si>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</si>
  <si>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</si>
  <si>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</si>
  <si>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</si>
  <si>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</si>
  <si>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</si>
  <si>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</si>
  <si>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</si>
  <si>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</si>
  <si>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</si>
  <si>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</si>
  <si>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</si>
  <si>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</si>
  <si>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</si>
  <si>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</si>
  <si>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</si>
  <si>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</si>
  <si>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</si>
  <si>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</si>
  <si>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</si>
  <si>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</si>
  <si>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</si>
  <si>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</si>
  <si>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</si>
  <si>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</si>
  <si>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</si>
  <si>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</si>
  <si>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</si>
  <si>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</si>
  <si>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</si>
  <si>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</si>
  <si>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</si>
  <si>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</si>
  <si>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</si>
  <si>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</si>
  <si>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</si>
  <si>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</si>
  <si>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</si>
  <si>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</si>
  <si>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</si>
  <si>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</si>
  <si>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</si>
  <si>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</si>
  <si>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</si>
  <si>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</si>
  <si>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</si>
  <si>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</si>
  <si>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</si>
  <si>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</si>
  <si>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</si>
  <si>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</si>
  <si>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</si>
  <si>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</si>
  <si>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</si>
  <si>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</si>
  <si>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</si>
  <si>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</si>
  <si>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</si>
  <si>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</si>
  <si>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</si>
  <si>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</si>
  <si>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</si>
  <si>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</si>
  <si>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</si>
  <si>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</si>
  <si>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</si>
  <si>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</si>
  <si>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</si>
  <si>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</si>
  <si>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</si>
  <si>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</si>
  <si>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</si>
  <si>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</si>
  <si>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</si>
  <si>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</si>
  <si>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</si>
  <si>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</si>
  <si>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</si>
  <si>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</si>
  <si>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</si>
  <si>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</si>
  <si>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</si>
  <si>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</si>
  <si>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</si>
  <si>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</si>
  <si>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</si>
  <si>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</si>
  <si>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</si>
  <si>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</si>
  <si>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</si>
  <si>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</si>
  <si>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</si>
  <si>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</si>
  <si>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</si>
  <si>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</si>
  <si>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</si>
  <si>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</si>
  <si>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</si>
  <si>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</si>
  <si>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</si>
  <si>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</si>
  <si>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</si>
  <si>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</si>
  <si>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</si>
  <si>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</si>
  <si>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</si>
  <si>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</si>
  <si>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</si>
  <si>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</si>
  <si>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</si>
  <si>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</si>
  <si>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</si>
  <si>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</si>
  <si>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</si>
  <si>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</si>
  <si>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</si>
  <si>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</si>
  <si>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</si>
  <si>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</si>
  <si>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</si>
  <si>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</si>
  <si>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</si>
  <si>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</si>
  <si>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</si>
  <si>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b932</t>
  </si>
  <si>
    <t>d779</t>
  </si>
  <si>
    <t>c1128</t>
  </si>
  <si>
    <t>ИЗГОТВИЛ:</t>
  </si>
  <si>
    <t>Н-к отдел "БМСО":</t>
  </si>
  <si>
    <t>ДИРЕКТОР "БФС":          …………………………</t>
  </si>
  <si>
    <t xml:space="preserve">                      (ЛИЛИЯ  ПАУНОВА)</t>
  </si>
  <si>
    <t>Йовка Стойчовска</t>
  </si>
  <si>
    <t xml:space="preserve">                      (ХРИСТИНА МЛАДЕНОВА)</t>
  </si>
  <si>
    <t>сл. тел.:940 63 15</t>
  </si>
  <si>
    <t xml:space="preserve">                      (РОСЕН АСЕНОВ)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</si>
</sst>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4" xfId="55" applyFont="1" applyFill="1" applyBorder="1" applyAlignment="1">
      <alignment horizontal="center"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84">
      <selection activeCell="B111" sqref="B111:G11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1933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1934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41851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97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35375</v>
      </c>
      <c r="G22" s="157">
        <f>+G23+G25+G36+G37</f>
        <v>0</v>
      </c>
      <c r="H22" s="157">
        <f>+H23+H25+H36+H37</f>
        <v>35375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35375</v>
      </c>
      <c r="G37" s="267">
        <f>OTCHET!F136+OTCHET!F145+OTCHET!F154</f>
        <v>0</v>
      </c>
      <c r="H37" s="267">
        <f>OTCHET!G136+OTCHET!G145+OTCHET!G154</f>
        <v>35375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47041</v>
      </c>
      <c r="G38" s="162">
        <f>SUM(G39:G53)-G44-G46-G51-G52</f>
        <v>11666</v>
      </c>
      <c r="H38" s="162">
        <f>SUM(H39:H53)-H44-H46-H51-H52</f>
        <v>35375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8906</v>
      </c>
      <c r="G39" s="160">
        <f>OTCHET!F181</f>
        <v>8906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9427</v>
      </c>
      <c r="G40" s="161">
        <f>OTCHET!F184</f>
        <v>0</v>
      </c>
      <c r="H40" s="161">
        <f>OTCHET!G184</f>
        <v>9427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3563</v>
      </c>
      <c r="G41" s="161">
        <f>+OTCHET!F190+OTCHET!F196</f>
        <v>2760</v>
      </c>
      <c r="H41" s="161">
        <f>+OTCHET!G190+OTCHET!G196</f>
        <v>803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25145</v>
      </c>
      <c r="G42" s="161">
        <f>+OTCHET!F197+OTCHET!F215+OTCHET!F262</f>
        <v>0</v>
      </c>
      <c r="H42" s="161">
        <f>+OTCHET!G197+OTCHET!G215+OTCHET!G262</f>
        <v>25145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414757</v>
      </c>
      <c r="G54" s="157">
        <f>+G55+G56+G60</f>
        <v>414757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414757</v>
      </c>
      <c r="G56" s="166">
        <f>+OTCHET!F370+OTCHET!F378+OTCHET!F383+OTCHET!F386+OTCHET!F389+OTCHET!F392+OTCHET!F393+OTCHET!F396+OTCHET!F409+OTCHET!F410+OTCHET!F411+OTCHET!F412+OTCHET!F413</f>
        <v>414757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403091</v>
      </c>
      <c r="G62" s="157">
        <f>+G22-G38+G54-G61</f>
        <v>403091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-403091</v>
      </c>
      <c r="G64" s="167">
        <f aca="true" t="shared" si="5" ref="G64:L64">SUM(+G66+G74+G75+G82+G83+G84+G87+G88+G89+G90+G91+G92+G93)</f>
        <v>-403091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-403091</v>
      </c>
      <c r="G84" s="166">
        <f aca="true" t="shared" si="9" ref="G84:M84">+G85+G86</f>
        <v>-403091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-403091</v>
      </c>
      <c r="G86" s="166">
        <f>+OTCHET!F508+OTCHET!F511+OTCHET!F531</f>
        <v>-403091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1948</v>
      </c>
      <c r="C111" s="70" t="s">
        <v>1949</v>
      </c>
      <c r="D111" s="70"/>
      <c r="E111" s="71" t="s">
        <v>1950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1951</v>
      </c>
      <c r="C112" s="72" t="s">
        <v>1952</v>
      </c>
      <c r="D112" s="72"/>
      <c r="E112" s="72" t="s">
        <v>1953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1954</v>
      </c>
      <c r="C113" s="68"/>
      <c r="D113" s="68"/>
      <c r="E113" s="71" t="s">
        <v>1129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1955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1917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41851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1145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1149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1154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1941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1163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1483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1174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1177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1180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1181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1188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1189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1190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1191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1206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1223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1226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1231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35375</v>
      </c>
      <c r="H46" s="735">
        <f>OTCHET!$H136</f>
        <v>35375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35375</v>
      </c>
      <c r="H49" s="704">
        <f>OTCHET!$H163</f>
        <v>35375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41851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136" t="s">
        <v>1519</v>
      </c>
      <c r="K63" s="1136" t="s">
        <v>1520</v>
      </c>
      <c r="L63" s="1136" t="s">
        <v>1521</v>
      </c>
      <c r="M63" s="1136" t="s">
        <v>1522</v>
      </c>
    </row>
    <row r="64" spans="2:13" s="672" customFormat="1" ht="49.5" customHeight="1" thickBot="1">
      <c r="B64" s="721"/>
      <c r="C64" s="1139" t="s">
        <v>1484</v>
      </c>
      <c r="D64" s="1140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8906</v>
      </c>
      <c r="G66" s="686">
        <f>OTCHET!$G181</f>
        <v>0</v>
      </c>
      <c r="H66" s="686">
        <f>OTCHET!$H181</f>
        <v>8906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9427</v>
      </c>
      <c r="H67" s="689">
        <f>OTCHET!$H184</f>
        <v>9427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1300</v>
      </c>
      <c r="D68" s="1099"/>
      <c r="E68" s="847">
        <f>OTCHET!$E190</f>
        <v>0</v>
      </c>
      <c r="F68" s="847">
        <f>OTCHET!$F190</f>
        <v>2760</v>
      </c>
      <c r="G68" s="689">
        <f>OTCHET!$G190</f>
        <v>803</v>
      </c>
      <c r="H68" s="689">
        <f>OTCHET!$H190</f>
        <v>3563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1306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1307</v>
      </c>
      <c r="D70" s="1088"/>
      <c r="E70" s="847">
        <f>OTCHET!$E197</f>
        <v>0</v>
      </c>
      <c r="F70" s="847">
        <f>OTCHET!$F197</f>
        <v>0</v>
      </c>
      <c r="G70" s="689">
        <f>OTCHET!$G197</f>
        <v>25145</v>
      </c>
      <c r="H70" s="689">
        <f>OTCHET!$H197</f>
        <v>25145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1528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1329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1331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1335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1349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1350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1351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1352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1359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1363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1440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1365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1366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1383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1384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1389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33" t="s">
        <v>1393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1397</v>
      </c>
      <c r="D96" s="1135"/>
      <c r="E96" s="704">
        <f>OTCHET!$E292</f>
        <v>0</v>
      </c>
      <c r="F96" s="704">
        <f>OTCHET!$F292</f>
        <v>11666</v>
      </c>
      <c r="G96" s="704">
        <f>OTCHET!$G292</f>
        <v>35375</v>
      </c>
      <c r="H96" s="704">
        <f>OTCHET!$H292</f>
        <v>47041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41851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1910</v>
      </c>
      <c r="D109" s="1124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23" t="s">
        <v>1484</v>
      </c>
      <c r="D110" s="1124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1911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1912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1576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1370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1371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1373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1374</v>
      </c>
      <c r="D121" s="1090"/>
      <c r="E121" s="854">
        <f>OTCHET!$E386</f>
        <v>0</v>
      </c>
      <c r="F121" s="859">
        <f>OTCHET!$F386</f>
        <v>414757</v>
      </c>
      <c r="G121" s="759">
        <f>OTCHET!$G386</f>
        <v>0</v>
      </c>
      <c r="H121" s="759">
        <f>OTCHET!$H386</f>
        <v>414757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7" t="s">
        <v>1375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1378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1865</v>
      </c>
      <c r="D127" s="1104"/>
      <c r="E127" s="704">
        <f>OTCHET!$E406</f>
        <v>0</v>
      </c>
      <c r="F127" s="704">
        <f>OTCHET!$F406</f>
        <v>414757</v>
      </c>
      <c r="G127" s="704">
        <f>OTCHET!$G406</f>
        <v>0</v>
      </c>
      <c r="H127" s="704">
        <f>OTCHET!$H406</f>
        <v>414757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1866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1867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1868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1487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1380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1381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1869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41851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403091</v>
      </c>
      <c r="G151" s="782">
        <f>+G49-G96+G127+G135</f>
        <v>0</v>
      </c>
      <c r="H151" s="782">
        <f>+H49-H96+H127+H135</f>
        <v>403091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41851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1874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1877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1880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1890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1489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1490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1491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1913</v>
      </c>
      <c r="D180" s="1067"/>
      <c r="E180" s="854">
        <f>OTCHET!$E511</f>
        <v>0</v>
      </c>
      <c r="F180" s="855">
        <f>OTCHET!$F511</f>
        <v>-403091</v>
      </c>
      <c r="G180" s="753">
        <f>OTCHET!$G511</f>
        <v>0</v>
      </c>
      <c r="H180" s="753">
        <f>OTCHET!$H511</f>
        <v>-403091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1914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1492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1493</v>
      </c>
      <c r="D185" s="1088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91" t="s">
        <v>1494</v>
      </c>
      <c r="D186" s="1092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91" t="s">
        <v>1495</v>
      </c>
      <c r="D187" s="1067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-403091</v>
      </c>
      <c r="G189" s="704">
        <f>OTCHET!$G584</f>
        <v>0</v>
      </c>
      <c r="H189" s="704">
        <f>OTCHET!$H584</f>
        <v>-403091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41851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085" t="s">
        <v>1498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078" t="s">
        <v>1500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078" t="s">
        <v>1502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081" t="s">
        <v>1504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083" t="s">
        <v>1506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080" t="s">
        <v>1508</v>
      </c>
      <c r="D209" s="1080"/>
      <c r="E209" s="864">
        <f>SUMIF(OTCHET!J:J,6,OTCHET!E:E)</f>
        <v>0</v>
      </c>
      <c r="F209" s="864">
        <f>SUMIF(OTCHET!J:J,6,OTCHET!F:F)</f>
        <v>11666</v>
      </c>
      <c r="G209" s="864">
        <f>SUMIF(OTCHET!J:J,6,OTCHET!G:G)</f>
        <v>35375</v>
      </c>
      <c r="H209" s="864">
        <f>SUMIF(OTCHET!J:J,6,OTCHET!H:H)</f>
        <v>47041</v>
      </c>
      <c r="I209" s="838">
        <v>1</v>
      </c>
    </row>
    <row r="210" spans="2:9" ht="21">
      <c r="B210" s="818" t="s">
        <v>1509</v>
      </c>
      <c r="C210" s="1074" t="s">
        <v>1510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074" t="s">
        <v>1512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076" t="s">
        <v>1514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11666</v>
      </c>
      <c r="G213" s="822">
        <f>SUM(G204:G212)</f>
        <v>35375</v>
      </c>
      <c r="H213" s="822">
        <f>SUM(H204:H212)</f>
        <v>47041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932"/>
  <sheetViews>
    <sheetView zoomScale="75" zoomScaleNormal="75" zoomScalePageLayoutView="0" workbookViewId="0" topLeftCell="B2">
      <selection activeCell="G13" sqref="G13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223" t="str">
        <f>VLOOKUP(E17,list!A:B,2,FALSE)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224"/>
      <c r="D7" s="122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1944</v>
      </c>
      <c r="C9" s="1065"/>
      <c r="D9" s="1065"/>
      <c r="E9" s="652">
        <v>41640</v>
      </c>
      <c r="F9" s="290">
        <v>41851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1927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1928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97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83" t="s">
        <v>1141</v>
      </c>
      <c r="G19" s="1184"/>
      <c r="H19" s="1185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5" t="s">
        <v>1145</v>
      </c>
      <c r="D22" s="122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4" t="s">
        <v>1149</v>
      </c>
      <c r="D28" s="1214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91" t="s">
        <v>1154</v>
      </c>
      <c r="D33" s="1191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201" t="s">
        <v>1941</v>
      </c>
      <c r="D39" s="1201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4" t="s">
        <v>1163</v>
      </c>
      <c r="D44" s="1214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201" t="s">
        <v>1168</v>
      </c>
      <c r="D49" s="1201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4" t="s">
        <v>1174</v>
      </c>
      <c r="D55" s="1214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4" t="s">
        <v>1177</v>
      </c>
      <c r="D58" s="1214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20" t="s">
        <v>1180</v>
      </c>
      <c r="D61" s="1221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201" t="s">
        <v>1181</v>
      </c>
      <c r="D62" s="1201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6" t="s">
        <v>1188</v>
      </c>
      <c r="D69" s="1176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6" t="s">
        <v>1189</v>
      </c>
      <c r="D70" s="1176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6" t="s">
        <v>1190</v>
      </c>
      <c r="D71" s="1176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201" t="s">
        <v>1191</v>
      </c>
      <c r="D72" s="1201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9" t="s">
        <v>1206</v>
      </c>
      <c r="D87" s="1189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2" t="s">
        <v>526</v>
      </c>
      <c r="D90" s="122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201" t="s">
        <v>527</v>
      </c>
      <c r="D91" s="1201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4" t="s">
        <v>1223</v>
      </c>
      <c r="D105" s="1214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201" t="s">
        <v>1226</v>
      </c>
      <c r="D109" s="1201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1939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4" t="s">
        <v>1231</v>
      </c>
      <c r="D115" s="1214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20" t="s">
        <v>706</v>
      </c>
      <c r="D131" s="122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6" t="s">
        <v>707</v>
      </c>
      <c r="D132" s="1176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201" t="s">
        <v>15</v>
      </c>
      <c r="D133" s="1201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4" t="s">
        <v>18</v>
      </c>
      <c r="D136" s="1214"/>
      <c r="E136" s="597">
        <f>SUM(E137:E144)</f>
        <v>0</v>
      </c>
      <c r="F136" s="393">
        <f>SUM(F137:F144)</f>
        <v>0</v>
      </c>
      <c r="G136" s="317">
        <f>SUM(G137:G144)</f>
        <v>35375</v>
      </c>
      <c r="H136" s="317">
        <f>SUM(H137:H144)</f>
        <v>35375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>
        <v>35375</v>
      </c>
      <c r="H141" s="826">
        <f t="shared" si="4"/>
        <v>35375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4" t="s">
        <v>845</v>
      </c>
      <c r="D145" s="1214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4" t="s">
        <v>846</v>
      </c>
      <c r="D154" s="1214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35375</v>
      </c>
      <c r="H163" s="346">
        <f>SUM(H22,H28,H33,H39,H44,H49,H55,H58,H61,H62,H69,H70,H71,H72,H87,H90,H91,H105,H109,H115,H119,H131,H132,H133,H136,H145,H154)</f>
        <v>35375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68" s="1182"/>
      <c r="D168" s="1182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6" t="str">
        <f>$B$9</f>
        <v>МИНИСТЕРСТВО НА ОКОЛНАТА СРЕДА И ВОДИТЕ</v>
      </c>
      <c r="C170" s="1182"/>
      <c r="D170" s="1182"/>
      <c r="E170" s="350">
        <f>$E$9</f>
        <v>41640</v>
      </c>
      <c r="F170" s="351">
        <f>$F$9</f>
        <v>41851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6" t="str">
        <f>$B$12</f>
        <v>Министерство на околната среда и водите</v>
      </c>
      <c r="C173" s="1182"/>
      <c r="D173" s="1182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56"/>
      <c r="L173" s="1182"/>
      <c r="M173" s="1182"/>
      <c r="N173" s="354"/>
      <c r="O173" s="283"/>
      <c r="P173" s="1156"/>
      <c r="Q173" s="1182"/>
      <c r="R173" s="1182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97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83" t="s">
        <v>1141</v>
      </c>
      <c r="G177" s="1184" t="s">
        <v>1141</v>
      </c>
      <c r="H177" s="1185" t="s">
        <v>1141</v>
      </c>
      <c r="I177" s="281">
        <v>1</v>
      </c>
      <c r="J177" s="282"/>
      <c r="K177" s="1186" t="s">
        <v>862</v>
      </c>
      <c r="L177" s="1186" t="s">
        <v>863</v>
      </c>
      <c r="M177" s="1178" t="s">
        <v>864</v>
      </c>
      <c r="N177" s="1178" t="s">
        <v>425</v>
      </c>
      <c r="O177" s="282"/>
      <c r="P177" s="1178" t="s">
        <v>865</v>
      </c>
      <c r="Q177" s="1178" t="s">
        <v>866</v>
      </c>
      <c r="R177" s="1178" t="s">
        <v>867</v>
      </c>
      <c r="S177" s="1178" t="s">
        <v>426</v>
      </c>
      <c r="T177" s="363" t="s">
        <v>427</v>
      </c>
      <c r="U177" s="363"/>
      <c r="V177" s="364"/>
      <c r="W177" s="1218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6"/>
      <c r="L178" s="1216"/>
      <c r="M178" s="1217"/>
      <c r="N178" s="1217"/>
      <c r="O178" s="282"/>
      <c r="P178" s="1215"/>
      <c r="Q178" s="1215"/>
      <c r="R178" s="1215"/>
      <c r="S178" s="1215"/>
      <c r="T178" s="368">
        <v>2014</v>
      </c>
      <c r="U178" s="368">
        <v>2015</v>
      </c>
      <c r="V178" s="368" t="s">
        <v>868</v>
      </c>
      <c r="W178" s="1219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3" t="s">
        <v>714</v>
      </c>
      <c r="D181" s="1174"/>
      <c r="E181" s="915">
        <f>SUMIF($B$594:$B$12469,$B181,E$594:E$12469)</f>
        <v>0</v>
      </c>
      <c r="F181" s="916">
        <f>SUMIF($B$594:$B$12469,$B181,F$594:F$12469)</f>
        <v>8906</v>
      </c>
      <c r="G181" s="916">
        <f>SUMIF($B$594:$B$12469,$B181,G$594:G$12469)</f>
        <v>0</v>
      </c>
      <c r="H181" s="916">
        <f>SUMIF($B$594:$B$12469,$B181,H$594:H$12469)</f>
        <v>8906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8906</v>
      </c>
      <c r="N181" s="918">
        <f>SUMIF($B$594:$B$12469,$B181,N$594:N$12469)</f>
        <v>-8906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8906</v>
      </c>
      <c r="G183" s="315">
        <f t="shared" si="8"/>
        <v>0</v>
      </c>
      <c r="H183" s="315">
        <f t="shared" si="8"/>
        <v>8906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8906</v>
      </c>
      <c r="N183" s="391">
        <f t="shared" si="9"/>
        <v>-8906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5" t="s">
        <v>717</v>
      </c>
      <c r="D184" s="1175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9427</v>
      </c>
      <c r="H184" s="922">
        <f>SUMIF($B$594:$B$12469,$B184,H$594:H$12469)</f>
        <v>9427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9427</v>
      </c>
      <c r="N184" s="924">
        <f>SUMIF($B$594:$B$12469,$B184,N$594:N$12469)</f>
        <v>-9427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9427</v>
      </c>
      <c r="H186" s="315">
        <f t="shared" si="13"/>
        <v>9427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9427</v>
      </c>
      <c r="N186" s="391">
        <f t="shared" si="14"/>
        <v>-9427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6" t="s">
        <v>1300</v>
      </c>
      <c r="D190" s="1176"/>
      <c r="E190" s="921">
        <f>SUMIF($B$594:$B$12469,$B190,E$594:E$12469)</f>
        <v>0</v>
      </c>
      <c r="F190" s="922">
        <f>SUMIF($B$594:$B$12469,$B190,F$594:F$12469)</f>
        <v>2760</v>
      </c>
      <c r="G190" s="922">
        <f>SUMIF($B$594:$B$12469,$B190,G$594:G$12469)</f>
        <v>803</v>
      </c>
      <c r="H190" s="922">
        <f>SUMIF($B$594:$B$12469,$B190,H$594:H$12469)</f>
        <v>3563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3563</v>
      </c>
      <c r="N190" s="924">
        <f>SUMIF($B$594:$B$12469,$B190,N$594:N$12469)</f>
        <v>-3563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1610</v>
      </c>
      <c r="G191" s="315">
        <f t="shared" si="17"/>
        <v>416</v>
      </c>
      <c r="H191" s="315">
        <f t="shared" si="17"/>
        <v>2026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2026</v>
      </c>
      <c r="N191" s="391">
        <f t="shared" si="18"/>
        <v>-2026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712</v>
      </c>
      <c r="G193" s="315">
        <f t="shared" si="17"/>
        <v>262</v>
      </c>
      <c r="H193" s="315">
        <f t="shared" si="17"/>
        <v>974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974</v>
      </c>
      <c r="N193" s="391">
        <f t="shared" si="18"/>
        <v>-974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438</v>
      </c>
      <c r="G194" s="315">
        <f t="shared" si="17"/>
        <v>125</v>
      </c>
      <c r="H194" s="315">
        <f t="shared" si="17"/>
        <v>563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563</v>
      </c>
      <c r="N194" s="391">
        <f t="shared" si="18"/>
        <v>-563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3" t="s">
        <v>1306</v>
      </c>
      <c r="D196" s="1204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7" t="s">
        <v>1307</v>
      </c>
      <c r="D197" s="1177"/>
      <c r="E197" s="615">
        <f t="shared" si="20"/>
        <v>0</v>
      </c>
      <c r="F197" s="393">
        <f t="shared" si="20"/>
        <v>0</v>
      </c>
      <c r="G197" s="393">
        <f t="shared" si="20"/>
        <v>25145</v>
      </c>
      <c r="H197" s="393">
        <f t="shared" si="20"/>
        <v>25145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25145</v>
      </c>
      <c r="N197" s="395">
        <f t="shared" si="21"/>
        <v>-25145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8743</v>
      </c>
      <c r="S197" s="394">
        <f t="shared" si="22"/>
        <v>-8743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-8743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3904</v>
      </c>
      <c r="H202" s="315">
        <f t="shared" si="23"/>
        <v>3904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3904</v>
      </c>
      <c r="N202" s="391">
        <f t="shared" si="24"/>
        <v>-3904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3904</v>
      </c>
      <c r="S202" s="390">
        <f t="shared" si="25"/>
        <v>-3904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-3904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0</v>
      </c>
      <c r="G203" s="315">
        <f t="shared" si="23"/>
        <v>555</v>
      </c>
      <c r="H203" s="315">
        <f t="shared" si="23"/>
        <v>555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555</v>
      </c>
      <c r="N203" s="391">
        <f t="shared" si="24"/>
        <v>-555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555</v>
      </c>
      <c r="S203" s="390">
        <f t="shared" si="25"/>
        <v>-555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-555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0</v>
      </c>
      <c r="G204" s="315">
        <f t="shared" si="23"/>
        <v>4284</v>
      </c>
      <c r="H204" s="315">
        <f t="shared" si="23"/>
        <v>4284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4284</v>
      </c>
      <c r="N204" s="391">
        <f t="shared" si="24"/>
        <v>-4284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4284</v>
      </c>
      <c r="S204" s="390">
        <f t="shared" si="25"/>
        <v>-4284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-4284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0</v>
      </c>
      <c r="G206" s="315">
        <f t="shared" si="23"/>
        <v>697</v>
      </c>
      <c r="H206" s="315">
        <f t="shared" si="23"/>
        <v>697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697</v>
      </c>
      <c r="N206" s="391">
        <f t="shared" si="24"/>
        <v>-697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0</v>
      </c>
      <c r="G207" s="315">
        <f t="shared" si="23"/>
        <v>15705</v>
      </c>
      <c r="H207" s="315">
        <f t="shared" si="23"/>
        <v>15705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15705</v>
      </c>
      <c r="N207" s="391">
        <f t="shared" si="24"/>
        <v>-15705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1935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1528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1329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6" t="s">
        <v>1331</v>
      </c>
      <c r="D228" s="1171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8" t="s">
        <v>1332</v>
      </c>
      <c r="D229" s="1169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8" t="s">
        <v>1333</v>
      </c>
      <c r="D230" s="1169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8" t="s">
        <v>1334</v>
      </c>
      <c r="D231" s="1169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1335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7" t="s">
        <v>1349</v>
      </c>
      <c r="D246" s="1167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7" t="s">
        <v>1350</v>
      </c>
      <c r="D247" s="1167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7" t="s">
        <v>1351</v>
      </c>
      <c r="D248" s="1167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1352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1359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6" t="s">
        <v>1363</v>
      </c>
      <c r="D260" s="1166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7" t="s">
        <v>1440</v>
      </c>
      <c r="D261" s="1167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8" t="s">
        <v>1364</v>
      </c>
      <c r="D262" s="1169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60" t="s">
        <v>1365</v>
      </c>
      <c r="D266" s="1160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8" t="s">
        <v>1366</v>
      </c>
      <c r="D267" s="1158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59" t="s">
        <v>303</v>
      </c>
      <c r="D275" s="1159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60" t="s">
        <v>1383</v>
      </c>
      <c r="D278" s="1160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1384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1389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1393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11666</v>
      </c>
      <c r="G292" s="434">
        <f>SUMIF($C$594:$C$12469,$C292,G$594:G$12469)</f>
        <v>35375</v>
      </c>
      <c r="H292" s="434">
        <f>SUMIF($C$594:$C$12469,$C292,H$594:H$12469)</f>
        <v>47041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47041</v>
      </c>
      <c r="N292" s="435">
        <f>SUMIF($C$594:$C$12469,$C292,N$594:N$12469)</f>
        <v>-47041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8743</v>
      </c>
      <c r="S292" s="435">
        <f t="shared" si="87"/>
        <v>-8743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-8743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297" s="1182"/>
      <c r="D297" s="1182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6" t="str">
        <f>$B$9</f>
        <v>МИНИСТЕРСТВО НА ОКОЛНАТА СРЕДА И ВОДИТЕ</v>
      </c>
      <c r="C299" s="1182"/>
      <c r="D299" s="1182"/>
      <c r="E299" s="350">
        <f>$E$9</f>
        <v>41640</v>
      </c>
      <c r="F299" s="351">
        <f>$F$9</f>
        <v>41851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6" t="str">
        <f>$B$12</f>
        <v>Министерство на околната среда и водите</v>
      </c>
      <c r="C302" s="1182"/>
      <c r="D302" s="1182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97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7" t="s">
        <v>400</v>
      </c>
      <c r="C331" s="1157"/>
      <c r="D331" s="1157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335" s="1182"/>
      <c r="D335" s="1182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6" t="str">
        <f>$B$9</f>
        <v>МИНИСТЕРСТВО НА ОКОЛНАТА СРЕДА И ВОДИТЕ</v>
      </c>
      <c r="C337" s="1182"/>
      <c r="D337" s="1182"/>
      <c r="E337" s="350">
        <f>$E$9</f>
        <v>41640</v>
      </c>
      <c r="F337" s="351">
        <f>$F$9</f>
        <v>41851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6" t="str">
        <f>$B$12</f>
        <v>Министерство на околната среда и водите</v>
      </c>
      <c r="C340" s="1182"/>
      <c r="D340" s="1182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97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1936</v>
      </c>
      <c r="E344" s="299" t="s">
        <v>1140</v>
      </c>
      <c r="F344" s="1183" t="s">
        <v>1141</v>
      </c>
      <c r="G344" s="1184"/>
      <c r="H344" s="1185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12" t="s">
        <v>869</v>
      </c>
      <c r="D348" s="1213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4" t="s">
        <v>881</v>
      </c>
      <c r="D362" s="1214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91" t="s">
        <v>1576</v>
      </c>
      <c r="D370" s="1192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7" t="s">
        <v>1370</v>
      </c>
      <c r="D375" s="1188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5" t="s">
        <v>1371</v>
      </c>
      <c r="D378" s="1175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1940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7" t="s">
        <v>1373</v>
      </c>
      <c r="D383" s="1188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7" t="s">
        <v>1374</v>
      </c>
      <c r="D386" s="1188"/>
      <c r="E386" s="626">
        <f>+E387+E388</f>
        <v>0</v>
      </c>
      <c r="F386" s="629">
        <f>+F387+F388</f>
        <v>414757</v>
      </c>
      <c r="G386" s="469">
        <f>+G387+G388</f>
        <v>0</v>
      </c>
      <c r="H386" s="463">
        <f>+H387+H388</f>
        <v>414757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414757</v>
      </c>
      <c r="G387" s="310"/>
      <c r="H387" s="826">
        <f>F387+G387</f>
        <v>414757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90" t="s">
        <v>408</v>
      </c>
      <c r="D393" s="1202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90" t="s">
        <v>1445</v>
      </c>
      <c r="D396" s="1202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90" t="s">
        <v>1378</v>
      </c>
      <c r="D399" s="1202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1610</v>
      </c>
      <c r="G401" s="465">
        <v>416</v>
      </c>
      <c r="H401" s="826">
        <f t="shared" si="93"/>
        <v>2026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713</v>
      </c>
      <c r="G402" s="465">
        <v>262</v>
      </c>
      <c r="H402" s="826">
        <f t="shared" si="93"/>
        <v>975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>
        <v>438</v>
      </c>
      <c r="G403" s="465">
        <v>125</v>
      </c>
      <c r="H403" s="826">
        <f t="shared" si="93"/>
        <v>563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>
        <v>-2761</v>
      </c>
      <c r="G404" s="465">
        <v>-803</v>
      </c>
      <c r="H404" s="826">
        <f t="shared" si="93"/>
        <v>-3564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414757</v>
      </c>
      <c r="G406" s="466">
        <f>SUM(G348,G362,G370,G375,G378,G383,G386,G389,G392,G393,G396,G399)</f>
        <v>0</v>
      </c>
      <c r="H406" s="828">
        <f t="shared" si="93"/>
        <v>414757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8" t="s">
        <v>1868</v>
      </c>
      <c r="D409" s="1209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6" t="s">
        <v>1450</v>
      </c>
      <c r="D410" s="1176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3" t="s">
        <v>1380</v>
      </c>
      <c r="D411" s="1203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3" t="s">
        <v>1381</v>
      </c>
      <c r="D412" s="1204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0" t="s">
        <v>8</v>
      </c>
      <c r="D413" s="1211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20" s="1182"/>
      <c r="D420" s="1182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6" t="str">
        <f>$B$9</f>
        <v>МИНИСТЕРСТВО НА ОКОЛНАТА СРЕДА И ВОДИТЕ</v>
      </c>
      <c r="C422" s="1182"/>
      <c r="D422" s="1182"/>
      <c r="E422" s="350">
        <f>$E$9</f>
        <v>41640</v>
      </c>
      <c r="F422" s="351">
        <f>$F$9</f>
        <v>41851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6" t="str">
        <f>$B$12</f>
        <v>Министерство на околната среда и водите</v>
      </c>
      <c r="C425" s="1182"/>
      <c r="D425" s="1182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97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83" t="s">
        <v>1141</v>
      </c>
      <c r="G429" s="1184"/>
      <c r="H429" s="1185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403091</v>
      </c>
      <c r="G432" s="456">
        <f>+G163-G292+G406+G416</f>
        <v>0</v>
      </c>
      <c r="H432" s="456">
        <f>+H163-H292+H406+H416</f>
        <v>403091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36" s="1182"/>
      <c r="D436" s="1182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6" t="str">
        <f>$B$9</f>
        <v>МИНИСТЕРСТВО НА ОКОЛНАТА СРЕДА И ВОДИТЕ</v>
      </c>
      <c r="C438" s="1182"/>
      <c r="D438" s="1182"/>
      <c r="E438" s="350">
        <f>$E$9</f>
        <v>41640</v>
      </c>
      <c r="F438" s="351">
        <f>$F$9</f>
        <v>41851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6" t="str">
        <f>$B$12</f>
        <v>Министерство на околната среда и водите</v>
      </c>
      <c r="C441" s="1182"/>
      <c r="D441" s="1182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97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83" t="s">
        <v>1141</v>
      </c>
      <c r="G445" s="1184"/>
      <c r="H445" s="1185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7" t="s">
        <v>1874</v>
      </c>
      <c r="D448" s="1174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1877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1880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3" t="s">
        <v>1883</v>
      </c>
      <c r="D458" s="1188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4" t="s">
        <v>1890</v>
      </c>
      <c r="D465" s="119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5" t="s">
        <v>1893</v>
      </c>
      <c r="D468" s="1175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1942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91" t="s">
        <v>895</v>
      </c>
      <c r="D484" s="1192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5" t="s">
        <v>184</v>
      </c>
      <c r="D489" s="1197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201" t="s">
        <v>185</v>
      </c>
      <c r="D490" s="1201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5" t="s">
        <v>194</v>
      </c>
      <c r="D499" s="1175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5" t="s">
        <v>198</v>
      </c>
      <c r="D503" s="1175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5" t="s">
        <v>444</v>
      </c>
      <c r="D508" s="1175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91" t="s">
        <v>445</v>
      </c>
      <c r="D511" s="1192"/>
      <c r="E511" s="626">
        <f>SUM(E512:E517)</f>
        <v>0</v>
      </c>
      <c r="F511" s="623">
        <f>SUM(F512:F517)</f>
        <v>-403091</v>
      </c>
      <c r="G511" s="463">
        <f>SUM(G512:G517)</f>
        <v>0</v>
      </c>
      <c r="H511" s="463">
        <f>SUM(H512:H517)</f>
        <v>-403091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-403091</v>
      </c>
      <c r="G514" s="465"/>
      <c r="H514" s="826">
        <f t="shared" si="97"/>
        <v>-403091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7" t="s">
        <v>1580</v>
      </c>
      <c r="D518" s="1188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9" t="s">
        <v>206</v>
      </c>
      <c r="D522" s="1189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90" t="s">
        <v>910</v>
      </c>
      <c r="D523" s="1190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00" t="s">
        <v>211</v>
      </c>
      <c r="D528" s="1192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5" t="s">
        <v>214</v>
      </c>
      <c r="D531" s="1175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00" t="s">
        <v>933</v>
      </c>
      <c r="D553" s="1200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6" t="s">
        <v>953</v>
      </c>
      <c r="D573" s="1197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8" t="s">
        <v>958</v>
      </c>
      <c r="D578" s="1199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-403091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-403091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96" s="1182"/>
      <c r="D596" s="1182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6" t="str">
        <f>$B$9</f>
        <v>МИНИСТЕРСТВО НА ОКОЛНАТА СРЕДА И ВОДИТЕ</v>
      </c>
      <c r="C598" s="1182"/>
      <c r="D598" s="1182"/>
      <c r="E598" s="350">
        <f>$E$9</f>
        <v>41640</v>
      </c>
      <c r="F598" s="351">
        <f>$F$9</f>
        <v>41851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6" t="str">
        <f>$B$12</f>
        <v>Министерство на околната среда и водите</v>
      </c>
      <c r="C601" s="1182"/>
      <c r="D601" s="1182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97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83" t="s">
        <v>1141</v>
      </c>
      <c r="G605" s="1184"/>
      <c r="H605" s="1185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8" t="s">
        <v>1905</v>
      </c>
      <c r="Q605" s="1178" t="s">
        <v>1906</v>
      </c>
      <c r="R605" s="1178" t="s">
        <v>1907</v>
      </c>
      <c r="S605" s="1178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  <v>1</v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181"/>
      <c r="Q606" s="1181"/>
      <c r="R606" s="1181"/>
      <c r="S606" s="118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6621</v>
      </c>
      <c r="D609" s="1039" t="s">
        <v>1916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-47041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-8743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3" t="s">
        <v>714</v>
      </c>
      <c r="D612" s="1174"/>
      <c r="E612" s="625">
        <f>SUM(E613:E614)</f>
        <v>0</v>
      </c>
      <c r="F612" s="643">
        <f>SUM(F613:F614)</f>
        <v>8906</v>
      </c>
      <c r="G612" s="550">
        <f>SUM(G613:G614)</f>
        <v>0</v>
      </c>
      <c r="H612" s="550">
        <f>SUM(H613:H614)</f>
        <v>8906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8906</v>
      </c>
      <c r="N612" s="552">
        <f>SUM(N613:N614)</f>
        <v>-8906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8906</v>
      </c>
      <c r="G614" s="310"/>
      <c r="H614" s="826">
        <f>F614+G614</f>
        <v>8906</v>
      </c>
      <c r="I614" s="308">
        <f t="shared" si="101"/>
        <v>1</v>
      </c>
      <c r="J614" s="309"/>
      <c r="K614" s="556"/>
      <c r="L614" s="319"/>
      <c r="M614" s="391">
        <f>H614</f>
        <v>8906</v>
      </c>
      <c r="N614" s="557">
        <f aca="true" t="shared" si="103" ref="N614:N655">K614+L614-M614</f>
        <v>-8906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5" t="s">
        <v>717</v>
      </c>
      <c r="D615" s="1175"/>
      <c r="E615" s="597">
        <f>SUM(E616:E620)</f>
        <v>0</v>
      </c>
      <c r="F615" s="393">
        <f>SUM(F616:F620)</f>
        <v>0</v>
      </c>
      <c r="G615" s="317">
        <f>SUM(G616:G620)</f>
        <v>9427</v>
      </c>
      <c r="H615" s="317">
        <f>SUM(H616:H620)</f>
        <v>9427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9427</v>
      </c>
      <c r="N615" s="560">
        <f>SUM(N616:N620)</f>
        <v>-9427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>
        <v>9427</v>
      </c>
      <c r="H617" s="826">
        <f>F617+G617</f>
        <v>9427</v>
      </c>
      <c r="I617" s="308">
        <f t="shared" si="101"/>
        <v>1</v>
      </c>
      <c r="J617" s="309"/>
      <c r="K617" s="556"/>
      <c r="L617" s="319"/>
      <c r="M617" s="391">
        <f>H617</f>
        <v>9427</v>
      </c>
      <c r="N617" s="557">
        <f t="shared" si="103"/>
        <v>-9427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6" t="s">
        <v>1300</v>
      </c>
      <c r="D621" s="1176"/>
      <c r="E621" s="597">
        <f>SUM(E622:E626)</f>
        <v>0</v>
      </c>
      <c r="F621" s="393">
        <f>SUM(F622:F626)</f>
        <v>2760</v>
      </c>
      <c r="G621" s="317">
        <f>SUM(G622:G626)</f>
        <v>803</v>
      </c>
      <c r="H621" s="317">
        <f>SUM(H622:H626)</f>
        <v>3563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3563</v>
      </c>
      <c r="N621" s="560">
        <f>SUM(N622:N626)</f>
        <v>-3563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>
        <v>1610</v>
      </c>
      <c r="G622" s="310">
        <v>416</v>
      </c>
      <c r="H622" s="826">
        <f aca="true" t="shared" si="104" ref="H622:H627">F622+G622</f>
        <v>2026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2026</v>
      </c>
      <c r="N622" s="557">
        <f t="shared" si="103"/>
        <v>-2026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>
        <v>712</v>
      </c>
      <c r="G624" s="310">
        <v>262</v>
      </c>
      <c r="H624" s="826">
        <f t="shared" si="104"/>
        <v>974</v>
      </c>
      <c r="I624" s="308">
        <f t="shared" si="101"/>
        <v>1</v>
      </c>
      <c r="J624" s="309"/>
      <c r="K624" s="556"/>
      <c r="L624" s="319"/>
      <c r="M624" s="391">
        <f t="shared" si="105"/>
        <v>974</v>
      </c>
      <c r="N624" s="557">
        <f t="shared" si="103"/>
        <v>-974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>
        <v>438</v>
      </c>
      <c r="G625" s="310">
        <v>125</v>
      </c>
      <c r="H625" s="826">
        <f t="shared" si="104"/>
        <v>563</v>
      </c>
      <c r="I625" s="308">
        <f t="shared" si="101"/>
        <v>1</v>
      </c>
      <c r="J625" s="309"/>
      <c r="K625" s="556"/>
      <c r="L625" s="319"/>
      <c r="M625" s="391">
        <f t="shared" si="105"/>
        <v>563</v>
      </c>
      <c r="N625" s="557">
        <f t="shared" si="103"/>
        <v>-563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6" t="s">
        <v>1474</v>
      </c>
      <c r="D627" s="1176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7" t="s">
        <v>1307</v>
      </c>
      <c r="D628" s="1177"/>
      <c r="E628" s="597">
        <f>SUM(E629:E645)</f>
        <v>0</v>
      </c>
      <c r="F628" s="393">
        <f>SUM(F629:F645)</f>
        <v>0</v>
      </c>
      <c r="G628" s="317">
        <f>SUM(G629:G645)</f>
        <v>25145</v>
      </c>
      <c r="H628" s="317">
        <f>SUM(H629:H645)</f>
        <v>25145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25145</v>
      </c>
      <c r="N628" s="560">
        <f>SUM(N629:N645)</f>
        <v>-25145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8743</v>
      </c>
      <c r="S628" s="395">
        <f t="shared" si="106"/>
        <v>-8743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-8743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>
        <v>3904</v>
      </c>
      <c r="H633" s="826">
        <f t="shared" si="107"/>
        <v>3904</v>
      </c>
      <c r="I633" s="308">
        <f t="shared" si="101"/>
        <v>1</v>
      </c>
      <c r="J633" s="309"/>
      <c r="K633" s="556"/>
      <c r="L633" s="319"/>
      <c r="M633" s="391">
        <f t="shared" si="108"/>
        <v>3904</v>
      </c>
      <c r="N633" s="557">
        <f t="shared" si="103"/>
        <v>-3904</v>
      </c>
      <c r="O633" s="309"/>
      <c r="P633" s="556"/>
      <c r="Q633" s="319"/>
      <c r="R633" s="564">
        <f t="shared" si="109"/>
        <v>3904</v>
      </c>
      <c r="S633" s="391">
        <f t="shared" si="110"/>
        <v>-3904</v>
      </c>
      <c r="T633" s="319"/>
      <c r="U633" s="319"/>
      <c r="V633" s="320"/>
      <c r="W633" s="389">
        <f t="shared" si="102"/>
        <v>-3904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/>
      <c r="G634" s="310">
        <v>555</v>
      </c>
      <c r="H634" s="826">
        <f t="shared" si="107"/>
        <v>555</v>
      </c>
      <c r="I634" s="308">
        <f t="shared" si="101"/>
        <v>1</v>
      </c>
      <c r="J634" s="309"/>
      <c r="K634" s="556"/>
      <c r="L634" s="319"/>
      <c r="M634" s="391">
        <f t="shared" si="108"/>
        <v>555</v>
      </c>
      <c r="N634" s="557">
        <f t="shared" si="103"/>
        <v>-555</v>
      </c>
      <c r="O634" s="309"/>
      <c r="P634" s="556"/>
      <c r="Q634" s="319"/>
      <c r="R634" s="564">
        <f t="shared" si="109"/>
        <v>555</v>
      </c>
      <c r="S634" s="391">
        <f t="shared" si="110"/>
        <v>-555</v>
      </c>
      <c r="T634" s="319"/>
      <c r="U634" s="319"/>
      <c r="V634" s="320"/>
      <c r="W634" s="389">
        <f t="shared" si="102"/>
        <v>-555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/>
      <c r="G635" s="310">
        <v>4284</v>
      </c>
      <c r="H635" s="826">
        <f t="shared" si="107"/>
        <v>4284</v>
      </c>
      <c r="I635" s="308">
        <f t="shared" si="101"/>
        <v>1</v>
      </c>
      <c r="J635" s="309"/>
      <c r="K635" s="556"/>
      <c r="L635" s="319"/>
      <c r="M635" s="391">
        <f t="shared" si="108"/>
        <v>4284</v>
      </c>
      <c r="N635" s="557">
        <f t="shared" si="103"/>
        <v>-4284</v>
      </c>
      <c r="O635" s="309"/>
      <c r="P635" s="556"/>
      <c r="Q635" s="319"/>
      <c r="R635" s="564">
        <f t="shared" si="109"/>
        <v>4284</v>
      </c>
      <c r="S635" s="391">
        <f t="shared" si="110"/>
        <v>-4284</v>
      </c>
      <c r="T635" s="319"/>
      <c r="U635" s="319"/>
      <c r="V635" s="320"/>
      <c r="W635" s="389">
        <f t="shared" si="102"/>
        <v>-4284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/>
      <c r="G637" s="310">
        <v>697</v>
      </c>
      <c r="H637" s="826">
        <f t="shared" si="107"/>
        <v>697</v>
      </c>
      <c r="I637" s="308">
        <f t="shared" si="101"/>
        <v>1</v>
      </c>
      <c r="J637" s="309"/>
      <c r="K637" s="556"/>
      <c r="L637" s="319"/>
      <c r="M637" s="391">
        <f t="shared" si="108"/>
        <v>697</v>
      </c>
      <c r="N637" s="557">
        <f t="shared" si="103"/>
        <v>-697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/>
      <c r="G638" s="310">
        <v>15705</v>
      </c>
      <c r="H638" s="826">
        <f t="shared" si="107"/>
        <v>15705</v>
      </c>
      <c r="I638" s="308">
        <f t="shared" si="101"/>
        <v>1</v>
      </c>
      <c r="J638" s="309"/>
      <c r="K638" s="556"/>
      <c r="L638" s="319"/>
      <c r="M638" s="391">
        <f t="shared" si="108"/>
        <v>15705</v>
      </c>
      <c r="N638" s="557">
        <f t="shared" si="103"/>
        <v>-15705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1329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1528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1329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6" t="s">
        <v>1331</v>
      </c>
      <c r="D659" s="1166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8" t="s">
        <v>1332</v>
      </c>
      <c r="D660" s="117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8" t="s">
        <v>1333</v>
      </c>
      <c r="D661" s="117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8" t="s">
        <v>1334</v>
      </c>
      <c r="D662" s="117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1335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1342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6" t="s">
        <v>1349</v>
      </c>
      <c r="D677" s="1171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7" t="s">
        <v>1350</v>
      </c>
      <c r="D678" s="1167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7" t="s">
        <v>1351</v>
      </c>
      <c r="D679" s="1167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61" t="s">
        <v>1352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5" t="s">
        <v>1359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6" t="s">
        <v>1363</v>
      </c>
      <c r="D691" s="1166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7" t="s">
        <v>1440</v>
      </c>
      <c r="D692" s="1167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8" t="s">
        <v>1364</v>
      </c>
      <c r="D693" s="1169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60" t="s">
        <v>1365</v>
      </c>
      <c r="D697" s="1160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8.75" thickBot="1">
      <c r="A698" s="328">
        <v>635</v>
      </c>
      <c r="B698" s="222">
        <v>5200</v>
      </c>
      <c r="C698" s="1158" t="s">
        <v>1366</v>
      </c>
      <c r="D698" s="1158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8.7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8.7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8.7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8.7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8.7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8.7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8.7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8.75" thickBot="1">
      <c r="A706" s="329">
        <v>690</v>
      </c>
      <c r="B706" s="222">
        <v>5300</v>
      </c>
      <c r="C706" s="1159" t="s">
        <v>303</v>
      </c>
      <c r="D706" s="1159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8.7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8.7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60" t="s">
        <v>1383</v>
      </c>
      <c r="D709" s="1160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8.75" thickBot="1">
      <c r="A710" s="329">
        <v>715</v>
      </c>
      <c r="B710" s="181">
        <v>5500</v>
      </c>
      <c r="C710" s="1161" t="s">
        <v>1384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62" t="s">
        <v>1389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4" t="s">
        <v>1393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11666</v>
      </c>
      <c r="G724" s="346">
        <f>SUM(G612,G615,G621,G627,G628,G646,G650,G656,G659,G660,G661,G662,G663,G670,G677,G678,G679,G680,G687,G691,G692,G693,G694,G697,G698,G706,G709,G710,G715)+G720</f>
        <v>35375</v>
      </c>
      <c r="H724" s="346">
        <f>SUM(H612,H615,H621,H627,H628,H646,H650,H656,H659,H660,H661,H662,H663,H670,H677,H678,H679,H680,H687,H691,H692,H693,H694,H697,H698,H706,H709,H710,H715)+H720</f>
        <v>47041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47041</v>
      </c>
      <c r="N724" s="346">
        <f>SUM(N612,N615,N621,N627,N628,N646,N650,N656,N659,N660,N661,N662,N663,N670,N677,N678,N679,N680,N687,N691,N692,N693,N694,N697,N698,N706,N709,N710,N715)+N720</f>
        <v>-47041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8743</v>
      </c>
      <c r="S724" s="346">
        <f t="shared" si="138"/>
        <v>-8743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-8743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28" s="1155"/>
      <c r="D728" s="1155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6" t="str">
        <f>$B$9</f>
        <v>МИНИСТЕРСТВО НА ОКОЛНАТА СРЕДА И ВОДИТЕ</v>
      </c>
      <c r="C730" s="1156"/>
      <c r="D730" s="1156"/>
      <c r="E730" s="350">
        <f>$E$9</f>
        <v>41640</v>
      </c>
      <c r="F730" s="351">
        <f>$F$9</f>
        <v>41851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6" t="str">
        <f>$B$12</f>
        <v>Министерство на околната среда и водите</v>
      </c>
      <c r="C733" s="1156"/>
      <c r="D733" s="1156"/>
      <c r="E733" s="348" t="s">
        <v>1135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7" t="s">
        <v>400</v>
      </c>
      <c r="C761" s="1157"/>
      <c r="D761" s="1157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65" s="1182"/>
      <c r="D765" s="1182"/>
      <c r="E765" s="348"/>
      <c r="F765" s="348"/>
      <c r="G765" s="348"/>
      <c r="H765" s="354"/>
      <c r="I765" s="281">
        <f>(IF($E893&lt;&gt;0,$I$2,IF($H893&lt;&gt;0,$I$2,"")))</f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1133</v>
      </c>
      <c r="F766" s="349" t="s">
        <v>987</v>
      </c>
      <c r="G766" s="348"/>
      <c r="H766" s="354"/>
      <c r="I766" s="281">
        <f>(IF($E893&lt;&gt;0,$I$2,IF($H893&lt;&gt;0,$I$2,"")))</f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6" t="str">
        <f>$B$9</f>
        <v>МИНИСТЕРСТВО НА ОКОЛНАТА СРЕДА И ВОДИТЕ</v>
      </c>
      <c r="C767" s="1182"/>
      <c r="D767" s="1182"/>
      <c r="E767" s="350">
        <f>$E$9</f>
        <v>41640</v>
      </c>
      <c r="F767" s="351">
        <f>$F$9</f>
        <v>41851</v>
      </c>
      <c r="G767" s="348"/>
      <c r="H767" s="354"/>
      <c r="I767" s="281">
        <f>(IF($E893&lt;&gt;0,$I$2,IF($H893&lt;&gt;0,$I$2,"")))</f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6" t="str">
        <f>$B$12</f>
        <v>Министерство на околната среда и водите</v>
      </c>
      <c r="C770" s="1182"/>
      <c r="D770" s="1182"/>
      <c r="E770" s="348" t="s">
        <v>1135</v>
      </c>
      <c r="F770" s="355" t="str">
        <f>$F$12</f>
        <v>1900</v>
      </c>
      <c r="G770" s="348"/>
      <c r="H770" s="354"/>
      <c r="I770" s="281">
        <f>(IF($E893&lt;&gt;0,$I$2,IF($H893&lt;&gt;0,$I$2,"")))</f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1137</v>
      </c>
      <c r="F771" s="348"/>
      <c r="G771" s="348"/>
      <c r="H771" s="354"/>
      <c r="I771" s="281">
        <f>(IF($E893&lt;&gt;0,$I$2,IF($H893&lt;&gt;0,$I$2,"")))</f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>
        <f>$E$17</f>
        <v>97</v>
      </c>
      <c r="F772" s="347"/>
      <c r="G772" s="347"/>
      <c r="H772" s="503"/>
      <c r="I772" s="281">
        <f>(IF($E893&lt;&gt;0,$I$2,IF($H893&lt;&gt;0,$I$2,"")))</f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1138</v>
      </c>
      <c r="I773" s="281">
        <f>(IF($E893&lt;&gt;0,$I$2,IF($H893&lt;&gt;0,$I$2,"")))</f>
      </c>
      <c r="K773" s="356" t="s">
        <v>423</v>
      </c>
      <c r="L773" s="348"/>
      <c r="M773" s="354"/>
      <c r="N773" s="357" t="s">
        <v>1138</v>
      </c>
      <c r="O773" s="354"/>
      <c r="P773" s="356" t="s">
        <v>424</v>
      </c>
      <c r="Q773" s="348"/>
      <c r="R773" s="354"/>
      <c r="S773" s="357" t="s">
        <v>1138</v>
      </c>
      <c r="T773" s="348"/>
      <c r="U773" s="354"/>
      <c r="V773" s="357" t="s">
        <v>1138</v>
      </c>
      <c r="W773" s="523"/>
    </row>
    <row r="774" spans="2:23" ht="18.75" thickBot="1">
      <c r="B774" s="1048"/>
      <c r="C774" s="517"/>
      <c r="D774" s="1039" t="s">
        <v>1470</v>
      </c>
      <c r="E774" s="299" t="s">
        <v>1140</v>
      </c>
      <c r="F774" s="1183" t="s">
        <v>1141</v>
      </c>
      <c r="G774" s="1184"/>
      <c r="H774" s="1185"/>
      <c r="I774" s="281">
        <f>(IF($E893&lt;&gt;0,$I$2,IF($H893&lt;&gt;0,$I$2,"")))</f>
      </c>
      <c r="K774" s="1186" t="s">
        <v>1902</v>
      </c>
      <c r="L774" s="1186" t="s">
        <v>1903</v>
      </c>
      <c r="M774" s="1178" t="s">
        <v>1904</v>
      </c>
      <c r="N774" s="1178" t="s">
        <v>425</v>
      </c>
      <c r="O774" s="282"/>
      <c r="P774" s="1178" t="s">
        <v>1905</v>
      </c>
      <c r="Q774" s="1178" t="s">
        <v>1906</v>
      </c>
      <c r="R774" s="1178" t="s">
        <v>1937</v>
      </c>
      <c r="S774" s="1178" t="s">
        <v>426</v>
      </c>
      <c r="T774" s="535" t="s">
        <v>427</v>
      </c>
      <c r="U774" s="536"/>
      <c r="V774" s="537"/>
      <c r="W774" s="365"/>
    </row>
    <row r="775" spans="2:23" ht="55.5" customHeight="1" thickBot="1">
      <c r="B775" s="242" t="s">
        <v>1046</v>
      </c>
      <c r="C775" s="243" t="s">
        <v>1142</v>
      </c>
      <c r="D775" s="1049" t="s">
        <v>1471</v>
      </c>
      <c r="E775" s="303">
        <v>2014</v>
      </c>
      <c r="F775" s="518" t="s">
        <v>1464</v>
      </c>
      <c r="G775" s="518" t="s">
        <v>1463</v>
      </c>
      <c r="H775" s="517" t="s">
        <v>1462</v>
      </c>
      <c r="I775" s="281">
        <f>(IF($E893&lt;&gt;0,$I$2,IF($H893&lt;&gt;0,$I$2,"")))</f>
      </c>
      <c r="K775" s="1179"/>
      <c r="L775" s="1180"/>
      <c r="M775" s="1179"/>
      <c r="N775" s="1180"/>
      <c r="O775" s="282"/>
      <c r="P775" s="1181"/>
      <c r="Q775" s="1181"/>
      <c r="R775" s="1181"/>
      <c r="S775" s="1181"/>
      <c r="T775" s="538">
        <v>2014</v>
      </c>
      <c r="U775" s="538">
        <v>2015</v>
      </c>
      <c r="V775" s="538" t="s">
        <v>868</v>
      </c>
      <c r="W775" s="541" t="s">
        <v>428</v>
      </c>
    </row>
    <row r="776" spans="2:23" ht="69" customHeight="1" thickBot="1">
      <c r="B776" s="1040"/>
      <c r="C776" s="517"/>
      <c r="D776" s="370" t="s">
        <v>712</v>
      </c>
      <c r="E776" s="371" t="s">
        <v>429</v>
      </c>
      <c r="F776" s="371" t="s">
        <v>430</v>
      </c>
      <c r="G776" s="371" t="s">
        <v>1479</v>
      </c>
      <c r="H776" s="873" t="s">
        <v>1480</v>
      </c>
      <c r="I776" s="281">
        <f>(IF($E893&lt;&gt;0,$I$2,IF($H893&lt;&gt;0,$I$2,"")))</f>
      </c>
      <c r="K776" s="372" t="s">
        <v>431</v>
      </c>
      <c r="L776" s="372" t="s">
        <v>432</v>
      </c>
      <c r="M776" s="373" t="s">
        <v>433</v>
      </c>
      <c r="N776" s="373" t="s">
        <v>434</v>
      </c>
      <c r="O776" s="282"/>
      <c r="P776" s="1038" t="s">
        <v>435</v>
      </c>
      <c r="Q776" s="1038" t="s">
        <v>436</v>
      </c>
      <c r="R776" s="1038" t="s">
        <v>437</v>
      </c>
      <c r="S776" s="1038" t="s">
        <v>438</v>
      </c>
      <c r="T776" s="1038" t="s">
        <v>1430</v>
      </c>
      <c r="U776" s="1038" t="s">
        <v>1431</v>
      </c>
      <c r="V776" s="1038" t="s">
        <v>1432</v>
      </c>
      <c r="W776" s="542" t="s">
        <v>1433</v>
      </c>
    </row>
    <row r="777" spans="2:23" ht="108.75" thickBot="1">
      <c r="B777" s="299"/>
      <c r="C777" s="1051" t="e">
        <f>VLOOKUP(D777,OP_LIST2,2,FALSE)</f>
        <v>#N/A</v>
      </c>
      <c r="D777" s="1052" t="s">
        <v>318</v>
      </c>
      <c r="E777" s="543"/>
      <c r="F777" s="485"/>
      <c r="G777" s="485"/>
      <c r="H777" s="378"/>
      <c r="I777" s="281">
        <f>(IF($E893&lt;&gt;0,$I$2,IF($H893&lt;&gt;0,$I$2,"")))</f>
      </c>
      <c r="K777" s="544" t="s">
        <v>1434</v>
      </c>
      <c r="L777" s="544" t="s">
        <v>1434</v>
      </c>
      <c r="M777" s="544" t="s">
        <v>1435</v>
      </c>
      <c r="N777" s="544" t="s">
        <v>1436</v>
      </c>
      <c r="O777" s="282"/>
      <c r="P777" s="544" t="s">
        <v>1434</v>
      </c>
      <c r="Q777" s="544" t="s">
        <v>1434</v>
      </c>
      <c r="R777" s="544" t="s">
        <v>1472</v>
      </c>
      <c r="S777" s="544" t="s">
        <v>1438</v>
      </c>
      <c r="T777" s="544" t="s">
        <v>1434</v>
      </c>
      <c r="U777" s="544" t="s">
        <v>1434</v>
      </c>
      <c r="V777" s="544" t="s">
        <v>1434</v>
      </c>
      <c r="W777" s="381" t="s">
        <v>1439</v>
      </c>
    </row>
    <row r="778" spans="2:23" ht="18.75" thickBot="1">
      <c r="B778" s="1048"/>
      <c r="C778" s="1053">
        <f>VLOOKUP(D779,EBK_DEIN2,2,FALSE)</f>
        <v>0</v>
      </c>
      <c r="D778" s="1039" t="s">
        <v>1916</v>
      </c>
      <c r="E778" s="485"/>
      <c r="F778" s="485"/>
      <c r="G778" s="485"/>
      <c r="H778" s="378"/>
      <c r="I778" s="281">
        <f>(IF($E893&lt;&gt;0,$I$2,IF($H893&lt;&gt;0,$I$2,"")))</f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73</v>
      </c>
      <c r="E779" s="485"/>
      <c r="F779" s="485"/>
      <c r="G779" s="485"/>
      <c r="H779" s="378"/>
      <c r="I779" s="281">
        <f>(IF($E893&lt;&gt;0,$I$2,IF($H893&lt;&gt;0,$I$2,"")))</f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0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1473</v>
      </c>
      <c r="E780" s="485"/>
      <c r="F780" s="485"/>
      <c r="G780" s="485"/>
      <c r="H780" s="378"/>
      <c r="I780" s="281">
        <f>(IF($E893&lt;&gt;0,$I$2,IF($H893&lt;&gt;0,$I$2,"")))</f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3" t="s">
        <v>714</v>
      </c>
      <c r="D781" s="1174"/>
      <c r="E781" s="625">
        <f>SUM(E782:E783)</f>
        <v>0</v>
      </c>
      <c r="F781" s="643">
        <f>SUM(F782:F783)</f>
        <v>0</v>
      </c>
      <c r="G781" s="550">
        <f>SUM(G782:G783)</f>
        <v>0</v>
      </c>
      <c r="H781" s="550">
        <f>SUM(H782:H783)</f>
        <v>0</v>
      </c>
      <c r="I781" s="308">
        <f>(IF($E781&lt;&gt;0,$I$2,IF($H781&lt;&gt;0,$I$2,"")))</f>
      </c>
      <c r="J781" s="309"/>
      <c r="K781" s="386">
        <f>SUM(K782:K783)</f>
        <v>0</v>
      </c>
      <c r="L781" s="387">
        <f>SUM(L782:L783)</f>
        <v>0</v>
      </c>
      <c r="M781" s="551">
        <f>SUM(M782:M783)</f>
        <v>0</v>
      </c>
      <c r="N781" s="552">
        <f>SUM(N782:N783)</f>
        <v>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715</v>
      </c>
      <c r="E782" s="593"/>
      <c r="F782" s="596"/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716</v>
      </c>
      <c r="E783" s="593"/>
      <c r="F783" s="596"/>
      <c r="G783" s="310"/>
      <c r="H783" s="826">
        <f>F783+G783</f>
        <v>0</v>
      </c>
      <c r="I783" s="308">
        <f t="shared" si="140"/>
      </c>
      <c r="J783" s="309"/>
      <c r="K783" s="556"/>
      <c r="L783" s="319"/>
      <c r="M783" s="391">
        <f>H783</f>
        <v>0</v>
      </c>
      <c r="N783" s="557">
        <f aca="true" t="shared" si="142" ref="N783:N824">K783+L783-M783</f>
        <v>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5" t="s">
        <v>717</v>
      </c>
      <c r="D784" s="1175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718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719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1297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1298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1299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6" t="s">
        <v>1300</v>
      </c>
      <c r="D790" s="1176"/>
      <c r="E790" s="597">
        <f>SUM(E791:E795)</f>
        <v>0</v>
      </c>
      <c r="F790" s="393">
        <f>SUM(F791:F795)</f>
        <v>0</v>
      </c>
      <c r="G790" s="317">
        <f>SUM(G791:G795)</f>
        <v>0</v>
      </c>
      <c r="H790" s="317">
        <f>SUM(H791:H795)</f>
        <v>0</v>
      </c>
      <c r="I790" s="308">
        <f t="shared" si="140"/>
      </c>
      <c r="J790" s="309"/>
      <c r="K790" s="394">
        <f>SUM(K791:K795)</f>
        <v>0</v>
      </c>
      <c r="L790" s="395">
        <f>SUM(L791:L795)</f>
        <v>0</v>
      </c>
      <c r="M790" s="559">
        <f>SUM(M791:M795)</f>
        <v>0</v>
      </c>
      <c r="N790" s="560">
        <f>SUM(N791:N795)</f>
        <v>0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1301</v>
      </c>
      <c r="E791" s="593"/>
      <c r="F791" s="596"/>
      <c r="G791" s="310"/>
      <c r="H791" s="826">
        <f aca="true" t="shared" si="143" ref="H791:H796">F791+G791</f>
        <v>0</v>
      </c>
      <c r="I791" s="308">
        <f t="shared" si="140"/>
      </c>
      <c r="J791" s="309"/>
      <c r="K791" s="556"/>
      <c r="L791" s="319"/>
      <c r="M791" s="391">
        <f aca="true" t="shared" si="144" ref="M791:M796">H791</f>
        <v>0</v>
      </c>
      <c r="N791" s="557">
        <f t="shared" si="142"/>
        <v>0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1302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1303</v>
      </c>
      <c r="E793" s="593"/>
      <c r="F793" s="596"/>
      <c r="G793" s="310"/>
      <c r="H793" s="826">
        <f t="shared" si="143"/>
        <v>0</v>
      </c>
      <c r="I793" s="308">
        <f t="shared" si="140"/>
      </c>
      <c r="J793" s="309"/>
      <c r="K793" s="556"/>
      <c r="L793" s="319"/>
      <c r="M793" s="391">
        <f t="shared" si="144"/>
        <v>0</v>
      </c>
      <c r="N793" s="557">
        <f t="shared" si="142"/>
        <v>0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1304</v>
      </c>
      <c r="E794" s="593"/>
      <c r="F794" s="596"/>
      <c r="G794" s="310"/>
      <c r="H794" s="826">
        <f t="shared" si="143"/>
        <v>0</v>
      </c>
      <c r="I794" s="308">
        <f t="shared" si="140"/>
      </c>
      <c r="J794" s="309"/>
      <c r="K794" s="556"/>
      <c r="L794" s="319"/>
      <c r="M794" s="391">
        <f t="shared" si="144"/>
        <v>0</v>
      </c>
      <c r="N794" s="557">
        <f t="shared" si="142"/>
        <v>0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1305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6" t="s">
        <v>1474</v>
      </c>
      <c r="D796" s="1176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7" t="s">
        <v>1307</v>
      </c>
      <c r="D797" s="1177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1308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1309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1310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1311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1312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1313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1314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1315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1316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1317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1318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1319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1320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1321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1322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1572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1323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5" t="s">
        <v>1329</v>
      </c>
      <c r="D815" s="1165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856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857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858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5" t="s">
        <v>1528</v>
      </c>
      <c r="D819" s="1165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1324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1325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1475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1327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1328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5" t="s">
        <v>1329</v>
      </c>
      <c r="D825" s="1165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1908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1330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6" t="s">
        <v>1331</v>
      </c>
      <c r="D828" s="1166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8" t="s">
        <v>1332</v>
      </c>
      <c r="D829" s="1172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8" t="s">
        <v>1333</v>
      </c>
      <c r="D830" s="1172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8" t="s">
        <v>1334</v>
      </c>
      <c r="D831" s="1172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61" t="s">
        <v>1335</v>
      </c>
      <c r="D832" s="1170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1336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1337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1338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1339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1340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1341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61" t="s">
        <v>1342</v>
      </c>
      <c r="D839" s="1161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1343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1476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1345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1346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1347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1348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6" t="s">
        <v>1349</v>
      </c>
      <c r="D846" s="1171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7" t="s">
        <v>1350</v>
      </c>
      <c r="D847" s="1167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7" t="s">
        <v>1351</v>
      </c>
      <c r="D848" s="1167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61" t="s">
        <v>1352</v>
      </c>
      <c r="D849" s="1170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1353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1354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1355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1356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1357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1358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5" t="s">
        <v>1359</v>
      </c>
      <c r="D856" s="1165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1360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1477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1362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6" t="s">
        <v>1363</v>
      </c>
      <c r="D860" s="1166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7" t="s">
        <v>1440</v>
      </c>
      <c r="D861" s="1167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8" t="s">
        <v>1364</v>
      </c>
      <c r="D862" s="1169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61" t="s">
        <v>859</v>
      </c>
      <c r="D863" s="1161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860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861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60" t="s">
        <v>1365</v>
      </c>
      <c r="D866" s="1160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58" t="s">
        <v>1366</v>
      </c>
      <c r="D867" s="1158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1367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1368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298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299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300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301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302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59" t="s">
        <v>303</v>
      </c>
      <c r="D875" s="1159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1909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304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60" t="s">
        <v>1383</v>
      </c>
      <c r="D878" s="1160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61" t="s">
        <v>1384</v>
      </c>
      <c r="D879" s="1161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1385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1386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1387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1388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62" t="s">
        <v>1389</v>
      </c>
      <c r="D884" s="1163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1390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9.5" thickBot="1">
      <c r="A886" s="328">
        <v>750</v>
      </c>
      <c r="B886" s="223"/>
      <c r="C886" s="228">
        <v>5702</v>
      </c>
      <c r="D886" s="229" t="s">
        <v>1391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9.5" thickBot="1">
      <c r="A887" s="329">
        <v>755</v>
      </c>
      <c r="B887" s="177"/>
      <c r="C887" s="230">
        <v>4071</v>
      </c>
      <c r="D887" s="620" t="s">
        <v>1392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9.5" thickBot="1">
      <c r="A889" s="328">
        <v>765</v>
      </c>
      <c r="B889" s="577">
        <v>98</v>
      </c>
      <c r="C889" s="1164" t="s">
        <v>1393</v>
      </c>
      <c r="D889" s="1165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1394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1395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1396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9.5" thickBot="1">
      <c r="A893" s="329">
        <v>790</v>
      </c>
      <c r="B893" s="234"/>
      <c r="C893" s="203" t="s">
        <v>709</v>
      </c>
      <c r="D893" s="235" t="s">
        <v>1397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0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0</v>
      </c>
      <c r="I893" s="308">
        <f t="shared" si="157"/>
      </c>
      <c r="J893" s="578" t="str">
        <f>LEFT(C778,1)</f>
        <v>0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0</v>
      </c>
      <c r="N893" s="346">
        <f>SUM(N781,N784,N790,N796,N797,N815,N819,N825,N828,N829,N830,N831,N832,N839,N846,N847,N848,N849,N856,N860,N861,N862,N863,N866,N867,N875,N878,N879,N884)+N889</f>
        <v>0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</c>
      <c r="O894" s="523"/>
      <c r="W894" s="523"/>
    </row>
    <row r="895" spans="1:23" ht="15.7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.7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.75">
      <c r="A897" s="329">
        <v>815</v>
      </c>
      <c r="B897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897" s="1155"/>
      <c r="D897" s="1155"/>
      <c r="E897" s="348"/>
      <c r="F897" s="348"/>
      <c r="G897" s="348"/>
      <c r="H897" s="354"/>
      <c r="I897" s="281">
        <f>I893</f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.75">
      <c r="A898" s="335">
        <v>525</v>
      </c>
      <c r="C898" s="287"/>
      <c r="D898" s="288"/>
      <c r="E898" s="349" t="s">
        <v>1133</v>
      </c>
      <c r="F898" s="349" t="s">
        <v>987</v>
      </c>
      <c r="G898" s="348"/>
      <c r="H898" s="354"/>
      <c r="I898" s="281">
        <f>I893</f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6" t="str">
        <f>$B$9</f>
        <v>МИНИСТЕРСТВО НА ОКОЛНАТА СРЕДА И ВОДИТЕ</v>
      </c>
      <c r="C899" s="1156"/>
      <c r="D899" s="1156"/>
      <c r="E899" s="350">
        <f>$E$9</f>
        <v>41640</v>
      </c>
      <c r="F899" s="351">
        <f>$F$9</f>
        <v>41851</v>
      </c>
      <c r="G899" s="348"/>
      <c r="H899" s="354"/>
      <c r="I899" s="281">
        <f>I893</f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.7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6.5" thickBot="1">
      <c r="A901" s="329">
        <v>822</v>
      </c>
      <c r="B901" s="291"/>
      <c r="E901" s="353"/>
      <c r="F901" s="348"/>
      <c r="G901" s="348"/>
      <c r="H901" s="354"/>
      <c r="I901" s="281">
        <f>I893</f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6" t="str">
        <f>$B$12</f>
        <v>Министерство на околната среда и водите</v>
      </c>
      <c r="C902" s="1156"/>
      <c r="D902" s="1156"/>
      <c r="E902" s="348" t="s">
        <v>1135</v>
      </c>
      <c r="F902" s="355" t="str">
        <f>$F$12</f>
        <v>1900</v>
      </c>
      <c r="G902" s="348"/>
      <c r="H902" s="354"/>
      <c r="I902" s="281">
        <f>I893</f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6.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1137</v>
      </c>
      <c r="F903" s="348"/>
      <c r="G903" s="348"/>
      <c r="H903" s="354"/>
      <c r="I903" s="281">
        <f>I893</f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.75">
      <c r="A904" s="329"/>
      <c r="B904" s="291"/>
      <c r="E904" s="347"/>
      <c r="F904" s="347"/>
      <c r="G904" s="347"/>
      <c r="H904" s="503"/>
      <c r="I904" s="281">
        <f>I893</f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6.5" thickBot="1">
      <c r="A905" s="329"/>
      <c r="B905" s="436"/>
      <c r="C905" s="579"/>
      <c r="D905" s="580" t="s">
        <v>1478</v>
      </c>
      <c r="E905" s="348"/>
      <c r="F905" s="353" t="s">
        <v>1138</v>
      </c>
      <c r="G905" s="353"/>
      <c r="H905" s="503"/>
      <c r="I905" s="281">
        <f>I893</f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6.5" thickBot="1">
      <c r="A906" s="329"/>
      <c r="B906" s="440" t="s">
        <v>1399</v>
      </c>
      <c r="C906" s="441" t="s">
        <v>1400</v>
      </c>
      <c r="D906" s="442" t="s">
        <v>1401</v>
      </c>
      <c r="E906" s="443" t="s">
        <v>1402</v>
      </c>
      <c r="F906" s="443" t="s">
        <v>1403</v>
      </c>
      <c r="G906" s="450"/>
      <c r="H906" s="451"/>
      <c r="I906" s="281">
        <f>I893</f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1404</v>
      </c>
      <c r="D907" s="442" t="s">
        <v>1405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1406</v>
      </c>
      <c r="D908" s="442" t="s">
        <v>1407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1408</v>
      </c>
      <c r="D909" s="442" t="s">
        <v>1409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1410</v>
      </c>
      <c r="D910" s="442" t="s">
        <v>1411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1412</v>
      </c>
      <c r="D911" s="442" t="s">
        <v>1407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1413</v>
      </c>
      <c r="D912" s="442" t="s">
        <v>1414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1415</v>
      </c>
      <c r="D913" s="442" t="s">
        <v>1416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1417</v>
      </c>
      <c r="D914" s="442" t="s">
        <v>1418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1419</v>
      </c>
      <c r="D915" s="442" t="s">
        <v>1420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1421</v>
      </c>
      <c r="D916" s="442" t="s">
        <v>1422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1423</v>
      </c>
      <c r="D917" s="442" t="s">
        <v>1424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1425</v>
      </c>
      <c r="D918" s="442" t="s">
        <v>1426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1427</v>
      </c>
      <c r="D919" s="442" t="s">
        <v>384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2.25" thickBot="1">
      <c r="A920" s="331">
        <v>906</v>
      </c>
      <c r="B920" s="440"/>
      <c r="C920" s="441" t="s">
        <v>385</v>
      </c>
      <c r="D920" s="442" t="s">
        <v>11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386</v>
      </c>
      <c r="D921" s="442" t="s">
        <v>9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2.25" thickBot="1">
      <c r="A922" s="331">
        <v>910</v>
      </c>
      <c r="B922" s="440"/>
      <c r="C922" s="441" t="s">
        <v>387</v>
      </c>
      <c r="D922" s="442" t="s">
        <v>10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2.25" thickBot="1">
      <c r="A923" s="331">
        <v>911</v>
      </c>
      <c r="B923" s="440"/>
      <c r="C923" s="441" t="s">
        <v>388</v>
      </c>
      <c r="D923" s="442" t="s">
        <v>389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390</v>
      </c>
      <c r="D924" s="442" t="s">
        <v>391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392</v>
      </c>
      <c r="D925" s="442" t="s">
        <v>393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394</v>
      </c>
      <c r="D926" s="446" t="s">
        <v>395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396</v>
      </c>
      <c r="D927" s="446" t="s">
        <v>397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398</v>
      </c>
      <c r="D928" s="446" t="s">
        <v>399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.75">
      <c r="A929" s="331">
        <v>931</v>
      </c>
      <c r="B929" s="447" t="s">
        <v>970</v>
      </c>
      <c r="C929" s="448"/>
      <c r="D929" s="449"/>
      <c r="E929" s="450"/>
      <c r="F929" s="450"/>
      <c r="G929" s="450"/>
      <c r="H929" s="451"/>
      <c r="I929" s="281">
        <f>I893</f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.75">
      <c r="A930" s="331">
        <v>932</v>
      </c>
      <c r="B930" s="1157" t="s">
        <v>400</v>
      </c>
      <c r="C930" s="1157"/>
      <c r="D930" s="1157"/>
      <c r="E930" s="450"/>
      <c r="F930" s="450"/>
      <c r="G930" s="450"/>
      <c r="H930" s="451"/>
      <c r="I930" s="281">
        <f>I893</f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.7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ht="15.75">
      <c r="A932" s="330">
        <v>940</v>
      </c>
    </row>
    <row r="934" ht="36" customHeight="1"/>
  </sheetData>
  <sheetProtection password="81B0" sheet="1" objects="1" scenarios="1"/>
  <mergeCells count="215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B765:D765"/>
    <mergeCell ref="B767:D767"/>
    <mergeCell ref="B770:D770"/>
    <mergeCell ref="F774:H774"/>
    <mergeCell ref="K774:K775"/>
    <mergeCell ref="L774:L775"/>
    <mergeCell ref="M774:M775"/>
    <mergeCell ref="N774:N775"/>
    <mergeCell ref="P774:P775"/>
    <mergeCell ref="Q774:Q775"/>
    <mergeCell ref="R774:R775"/>
    <mergeCell ref="S774:S775"/>
    <mergeCell ref="C781:D781"/>
    <mergeCell ref="C784:D784"/>
    <mergeCell ref="C790:D790"/>
    <mergeCell ref="C796:D796"/>
    <mergeCell ref="C797:D797"/>
    <mergeCell ref="C815:D815"/>
    <mergeCell ref="C819:D819"/>
    <mergeCell ref="C825:D825"/>
    <mergeCell ref="C828:D828"/>
    <mergeCell ref="C829:D829"/>
    <mergeCell ref="C830:D830"/>
    <mergeCell ref="C831:D831"/>
    <mergeCell ref="C832:D832"/>
    <mergeCell ref="C839:D839"/>
    <mergeCell ref="C846:D846"/>
    <mergeCell ref="C847:D847"/>
    <mergeCell ref="C848:D848"/>
    <mergeCell ref="C849:D849"/>
    <mergeCell ref="C856:D856"/>
    <mergeCell ref="C860:D860"/>
    <mergeCell ref="C861:D861"/>
    <mergeCell ref="C862:D862"/>
    <mergeCell ref="C863:D863"/>
    <mergeCell ref="C866:D866"/>
    <mergeCell ref="B897:D897"/>
    <mergeCell ref="B899:D899"/>
    <mergeCell ref="B902:D902"/>
    <mergeCell ref="B930:D930"/>
    <mergeCell ref="C867:D867"/>
    <mergeCell ref="C875:D875"/>
    <mergeCell ref="C878:D878"/>
    <mergeCell ref="C879:D879"/>
    <mergeCell ref="C884:D884"/>
    <mergeCell ref="C889:D889"/>
  </mergeCells>
  <conditionalFormatting sqref="E585:H585">
    <cfRule type="cellIs" priority="9" dxfId="14" operator="notEqual" stopIfTrue="1">
      <formula>0</formula>
    </cfRule>
    <cfRule type="cellIs" priority="10" dxfId="0" operator="notEqual" stopIfTrue="1">
      <formula>0</formula>
    </cfRule>
  </conditionalFormatting>
  <conditionalFormatting sqref="N612:N645 S612:S645 S650:S723 N650:N723">
    <cfRule type="cellIs" priority="8" dxfId="15" operator="lessThan" stopIfTrue="1">
      <formula>0</formula>
    </cfRule>
  </conditionalFormatting>
  <conditionalFormatting sqref="N610 S610">
    <cfRule type="cellIs" priority="7" dxfId="16" operator="lessThan" stopIfTrue="1">
      <formula>0</formula>
    </cfRule>
  </conditionalFormatting>
  <conditionalFormatting sqref="S646:S649 N646 N648:N649">
    <cfRule type="cellIs" priority="6" dxfId="15" operator="lessThan" stopIfTrue="1">
      <formula>0</formula>
    </cfRule>
  </conditionalFormatting>
  <conditionalFormatting sqref="N647">
    <cfRule type="cellIs" priority="5" dxfId="15" operator="lessThan" stopIfTrue="1">
      <formula>0</formula>
    </cfRule>
  </conditionalFormatting>
  <conditionalFormatting sqref="N781:N814 S781:S814 S819:S892 N819:N892">
    <cfRule type="cellIs" priority="4" dxfId="15" operator="lessThan" stopIfTrue="1">
      <formula>0</formula>
    </cfRule>
  </conditionalFormatting>
  <conditionalFormatting sqref="N779 S779">
    <cfRule type="cellIs" priority="3" dxfId="16" operator="lessThan" stopIfTrue="1">
      <formula>0</formula>
    </cfRule>
  </conditionalFormatting>
  <conditionalFormatting sqref="S815:S818 N815 N817:N818">
    <cfRule type="cellIs" priority="2" dxfId="15" operator="lessThan" stopIfTrue="1">
      <formula>0</formula>
    </cfRule>
  </conditionalFormatting>
  <conditionalFormatting sqref="N816">
    <cfRule type="cellIs" priority="1" dxfId="15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"/>
    <dataValidation allowBlank="1" showInputMessage="1" showErrorMessage="1" prompt="Щатни бройки - без бройките за дейности, финансирани по единни разходни стандарти.&#10;&#10;" sqref="E738:F740 E907:F909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"/>
    <dataValidation type="whole" operator="lessThan" allowBlank="1" showInputMessage="1" showErrorMessage="1" error="Въведете отрицателно число!!!" sqref="P718:V718 K718:N718 P887:V887 K887:N887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1947</v>
      </c>
      <c r="I2" s="519"/>
    </row>
    <row r="3" spans="1:9" ht="12.75">
      <c r="A3" s="519" t="s">
        <v>1467</v>
      </c>
      <c r="B3" s="519" t="s">
        <v>1945</v>
      </c>
      <c r="I3" s="519"/>
    </row>
    <row r="4" spans="1:9" ht="15.75">
      <c r="A4" s="519" t="s">
        <v>1468</v>
      </c>
      <c r="B4" s="519" t="s">
        <v>1938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1946</v>
      </c>
      <c r="I8" s="519"/>
    </row>
    <row r="9" ht="12.75">
      <c r="I9" s="519"/>
    </row>
    <row r="10" ht="12.75">
      <c r="I10" s="519"/>
    </row>
    <row r="11" spans="1:30" ht="18">
      <c r="A11" s="519" t="s">
        <v>1915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2"/>
      <c r="K14" s="1182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6">
        <f>$B$9</f>
        <v>0</v>
      </c>
      <c r="J16" s="1182"/>
      <c r="K16" s="1182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6">
        <f>$B$12</f>
        <v>0</v>
      </c>
      <c r="J19" s="1182"/>
      <c r="K19" s="1182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83" t="s">
        <v>1141</v>
      </c>
      <c r="N23" s="1184"/>
      <c r="O23" s="1185"/>
      <c r="P23" s="281">
        <f>(IF($E142&lt;&gt;0,$I$2,IF($H142&lt;&gt;0,$I$2,"")))</f>
      </c>
      <c r="Q23" s="282"/>
      <c r="R23" s="1186" t="s">
        <v>1902</v>
      </c>
      <c r="S23" s="1186" t="s">
        <v>1903</v>
      </c>
      <c r="T23" s="1178" t="s">
        <v>1904</v>
      </c>
      <c r="U23" s="1178" t="s">
        <v>425</v>
      </c>
      <c r="V23" s="282"/>
      <c r="W23" s="1178" t="s">
        <v>1905</v>
      </c>
      <c r="X23" s="1178" t="s">
        <v>1906</v>
      </c>
      <c r="Y23" s="1178" t="s">
        <v>1937</v>
      </c>
      <c r="Z23" s="1178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179"/>
      <c r="S24" s="1180"/>
      <c r="T24" s="1179"/>
      <c r="U24" s="1180"/>
      <c r="V24" s="282"/>
      <c r="W24" s="1181"/>
      <c r="X24" s="1181"/>
      <c r="Y24" s="1181"/>
      <c r="Z24" s="118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1916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3" t="s">
        <v>714</v>
      </c>
      <c r="K30" s="1174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5" t="s">
        <v>717</v>
      </c>
      <c r="K33" s="1175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6" t="s">
        <v>1300</v>
      </c>
      <c r="K39" s="1176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6" t="s">
        <v>1474</v>
      </c>
      <c r="K45" s="1176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7" t="s">
        <v>1307</v>
      </c>
      <c r="K46" s="117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1329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1528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1329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6" t="s">
        <v>1331</v>
      </c>
      <c r="K77" s="1166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8" t="s">
        <v>1332</v>
      </c>
      <c r="K78" s="117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8" t="s">
        <v>1333</v>
      </c>
      <c r="K79" s="117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8" t="s">
        <v>1334</v>
      </c>
      <c r="K80" s="117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1335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1342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6" t="s">
        <v>1349</v>
      </c>
      <c r="K95" s="1171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7" t="s">
        <v>1350</v>
      </c>
      <c r="K96" s="1167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7" t="s">
        <v>1351</v>
      </c>
      <c r="K97" s="1167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1352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1359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6" t="s">
        <v>1363</v>
      </c>
      <c r="K109" s="1166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7" t="s">
        <v>1440</v>
      </c>
      <c r="K110" s="1167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8" t="s">
        <v>1364</v>
      </c>
      <c r="K111" s="1169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60" t="s">
        <v>1365</v>
      </c>
      <c r="K115" s="1160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8" t="s">
        <v>1366</v>
      </c>
      <c r="K116" s="1158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59" t="s">
        <v>303</v>
      </c>
      <c r="K124" s="1159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60" t="s">
        <v>1383</v>
      </c>
      <c r="K127" s="1160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1384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1389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1393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6">
        <f>$B$9</f>
        <v>0</v>
      </c>
      <c r="J148" s="1156"/>
      <c r="K148" s="1156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6">
        <f>$B$12</f>
        <v>0</v>
      </c>
      <c r="J151" s="1156"/>
      <c r="K151" s="1156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7" t="s">
        <v>400</v>
      </c>
      <c r="J179" s="1157"/>
      <c r="K179" s="1157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5" operator="lessThan" stopIfTrue="1">
      <formula>0</formula>
    </cfRule>
  </conditionalFormatting>
  <conditionalFormatting sqref="U28 Z28">
    <cfRule type="cellIs" priority="4" dxfId="16" operator="lessThan" stopIfTrue="1">
      <formula>0</formula>
    </cfRule>
  </conditionalFormatting>
  <conditionalFormatting sqref="Z64:Z67 U64 U66:U67">
    <cfRule type="cellIs" priority="2" dxfId="15" operator="lessThan" stopIfTrue="1">
      <formula>0</formula>
    </cfRule>
  </conditionalFormatting>
  <conditionalFormatting sqref="U65">
    <cfRule type="cellIs" priority="1" dxfId="15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1919</v>
      </c>
      <c r="B1" s="933" t="s">
        <v>1926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1932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1931</v>
      </c>
      <c r="C5" s="1033" t="s">
        <v>71</v>
      </c>
    </row>
    <row r="6" spans="1:4" ht="30">
      <c r="A6" s="1031">
        <v>96</v>
      </c>
      <c r="B6" s="1034" t="s">
        <v>1929</v>
      </c>
      <c r="C6" s="1033" t="s">
        <v>71</v>
      </c>
      <c r="D6" s="885"/>
    </row>
    <row r="7" spans="1:4" ht="30">
      <c r="A7" s="1031">
        <v>97</v>
      </c>
      <c r="B7" s="1034" t="s">
        <v>1943</v>
      </c>
      <c r="C7" s="1033" t="s">
        <v>71</v>
      </c>
      <c r="D7" s="886"/>
    </row>
    <row r="8" spans="1:4" ht="30">
      <c r="A8" s="1031">
        <v>98</v>
      </c>
      <c r="B8" s="1034" t="s">
        <v>1930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1919</v>
      </c>
      <c r="B10" s="933" t="s">
        <v>1925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1919</v>
      </c>
      <c r="B280" s="933" t="s">
        <v>1924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1919</v>
      </c>
      <c r="B293" s="933" t="s">
        <v>1923</v>
      </c>
    </row>
    <row r="294" ht="15.75">
      <c r="B294" s="887" t="s">
        <v>1920</v>
      </c>
    </row>
    <row r="295" ht="18.75" thickBot="1">
      <c r="B295" s="887" t="s">
        <v>1921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1922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1919</v>
      </c>
      <c r="B691" s="1004" t="s">
        <v>1918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2014-08-14T08:36:59Z</cp:lastPrinted>
  <dcterms:created xsi:type="dcterms:W3CDTF">1997-12-10T11:54:07Z</dcterms:created>
  <dcterms:modified xsi:type="dcterms:W3CDTF">2014-08-14T08:37:12Z</dcterms:modified>
  <cp:category/>
  <cp:version/>
  <cp:contentType/>
  <cp:contentStatus/>
</cp:coreProperties>
</file>